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oni\Desktop\aaaa AUTONOMO\WWW\Plantillas\Otras4\"/>
    </mc:Choice>
  </mc:AlternateContent>
  <xr:revisionPtr revIDLastSave="0" documentId="13_ncr:1_{F971E363-3630-43D1-ABA4-3A9D4CA5EF9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Madrid" sheetId="9" r:id="rId1"/>
    <sheet name="AYUDA" sheetId="2" r:id="rId2"/>
  </sheets>
  <definedNames>
    <definedName name="aaaAuthor">"www.ExcelStars.com,      Name: Andoni,      Mail: ExcelStars@gmail.com"</definedName>
    <definedName name="_xlnm.Print_Titles" localSheetId="0">Madrid!$1:$15</definedName>
    <definedName name="rCenso">Madrid!$H$4</definedName>
    <definedName name="rcFila">OFFSET(rX,1,0,MAX(1,COUNTA(OFFSET(rX,1,0,2^11,1))),1)</definedName>
    <definedName name="rcX">OFFSET(rX,1,1,MAX(1,COUNTA(OFFSET(rX,1,0,2^11,1))),1)</definedName>
    <definedName name="rDbCocientes">OFFSET(rX,1,3,MAX(1,MAX(rcFila)),MAX(1,COUNTA(OFFSET(rX,0,3,1,xGrupos))))</definedName>
    <definedName name="rFxUmbralVotos">INT(IFERROR(IF(LARGE(rDbCocientes,rNºdeCargos)=0,1/0,LARGE(rDbCocientes,rNºdeCargos)),(rVotosVálidos*rUmbralPerc)))</definedName>
    <definedName name="rNºdeCargos">Madrid!$E$4</definedName>
    <definedName name="rOtros">OFFSET(rX,0,(2+MATCH("Otros",rRowGrupos,0)),1,1)</definedName>
    <definedName name="rRowGrupos">OFFSET(rX,0,3,1,MAX(1,COUNTA(OFFSET(rX,0,3,1,xGrupos))))</definedName>
    <definedName name="rRowNºVotos">OFFSET(rXX,0,1,1,MAX(1,COUNTA(OFFSET(rXX,0,1,1,xGrupos))))</definedName>
    <definedName name="rUmbralPerc">Madrid!$E$5</definedName>
    <definedName name="rVotantes">Madrid!$E$8</definedName>
    <definedName name="rVotosBlancos">Madrid!$H$6</definedName>
    <definedName name="rVotosNulos">Madrid!$H$5</definedName>
    <definedName name="rVotosVálidos">Madrid!$H$8</definedName>
    <definedName name="rX">Madrid!$B$15</definedName>
    <definedName name="rXX">Madrid!$D$11</definedName>
    <definedName name="xGrupos">(COUNTA(TbCom[#Headers])-3)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6" i="2" l="1"/>
  <c r="B26" i="2"/>
  <c r="B25" i="2"/>
  <c r="F34" i="2" l="1"/>
  <c r="G34" i="2"/>
  <c r="B64" i="9"/>
  <c r="B63" i="9"/>
  <c r="B62" i="9"/>
  <c r="B52" i="9"/>
  <c r="B53" i="9"/>
  <c r="B54" i="9"/>
  <c r="B55" i="9"/>
  <c r="B56" i="9"/>
  <c r="B57" i="9"/>
  <c r="B58" i="9"/>
  <c r="B59" i="9"/>
  <c r="B60" i="9"/>
  <c r="B61" i="9"/>
  <c r="B42" i="9"/>
  <c r="B43" i="9"/>
  <c r="B44" i="9"/>
  <c r="B45" i="9"/>
  <c r="B46" i="9"/>
  <c r="B47" i="9"/>
  <c r="B48" i="9"/>
  <c r="B49" i="9"/>
  <c r="B50" i="9"/>
  <c r="B51" i="9"/>
  <c r="B41" i="9"/>
  <c r="B40" i="9"/>
  <c r="B39" i="9"/>
  <c r="B38" i="9"/>
  <c r="E8" i="9"/>
  <c r="J5" i="9" s="1"/>
  <c r="B37" i="9"/>
  <c r="B36" i="9"/>
  <c r="B30" i="9"/>
  <c r="B31" i="9"/>
  <c r="B32" i="9"/>
  <c r="B33" i="9"/>
  <c r="B34" i="9"/>
  <c r="B35" i="9"/>
  <c r="B48" i="2" l="1"/>
  <c r="B21" i="9"/>
  <c r="B22" i="9"/>
  <c r="B23" i="9"/>
  <c r="B24" i="9"/>
  <c r="B25" i="9"/>
  <c r="B26" i="9"/>
  <c r="B27" i="9"/>
  <c r="B28" i="9"/>
  <c r="B29" i="9"/>
  <c r="B20" i="9"/>
  <c r="B19" i="9" l="1"/>
  <c r="B18" i="9"/>
  <c r="B17" i="9"/>
  <c r="B16" i="9"/>
  <c r="E9" i="9" l="1"/>
  <c r="M12" i="9" l="1"/>
  <c r="N12" i="9"/>
  <c r="L12" i="9"/>
  <c r="I12" i="9"/>
  <c r="J12" i="9"/>
  <c r="K12" i="9"/>
  <c r="H12" i="9"/>
  <c r="H9" i="9"/>
  <c r="E12" i="9"/>
  <c r="G12" i="9"/>
  <c r="F12" i="9"/>
  <c r="K53" i="9" l="1"/>
  <c r="K46" i="9"/>
  <c r="K58" i="9"/>
  <c r="K54" i="9"/>
  <c r="K47" i="9"/>
  <c r="K41" i="9"/>
  <c r="K63" i="9"/>
  <c r="K55" i="9"/>
  <c r="K48" i="9"/>
  <c r="K39" i="9"/>
  <c r="K64" i="9"/>
  <c r="K56" i="9"/>
  <c r="K50" i="9"/>
  <c r="K57" i="9"/>
  <c r="K42" i="9"/>
  <c r="K51" i="9"/>
  <c r="K38" i="9"/>
  <c r="K43" i="9"/>
  <c r="K60" i="9"/>
  <c r="K44" i="9"/>
  <c r="K52" i="9"/>
  <c r="K61" i="9"/>
  <c r="K45" i="9"/>
  <c r="K49" i="9"/>
  <c r="K40" i="9"/>
  <c r="K59" i="9"/>
  <c r="K62" i="9"/>
  <c r="J55" i="9"/>
  <c r="J48" i="9"/>
  <c r="J41" i="9"/>
  <c r="J43" i="9"/>
  <c r="J38" i="9"/>
  <c r="J52" i="9"/>
  <c r="J56" i="9"/>
  <c r="J49" i="9"/>
  <c r="J58" i="9"/>
  <c r="J57" i="9"/>
  <c r="J42" i="9"/>
  <c r="J50" i="9"/>
  <c r="J51" i="9"/>
  <c r="J60" i="9"/>
  <c r="J45" i="9"/>
  <c r="J59" i="9"/>
  <c r="J44" i="9"/>
  <c r="J53" i="9"/>
  <c r="J61" i="9"/>
  <c r="J46" i="9"/>
  <c r="J54" i="9"/>
  <c r="J47" i="9"/>
  <c r="J62" i="9"/>
  <c r="J63" i="9"/>
  <c r="J39" i="9"/>
  <c r="J40" i="9"/>
  <c r="J64" i="9"/>
  <c r="E63" i="9"/>
  <c r="E58" i="9"/>
  <c r="E43" i="9"/>
  <c r="E39" i="9"/>
  <c r="E64" i="9"/>
  <c r="E60" i="9"/>
  <c r="E44" i="9"/>
  <c r="E52" i="9"/>
  <c r="E48" i="9"/>
  <c r="E61" i="9"/>
  <c r="E45" i="9"/>
  <c r="E46" i="9"/>
  <c r="E54" i="9"/>
  <c r="E53" i="9"/>
  <c r="E47" i="9"/>
  <c r="E41" i="9"/>
  <c r="E55" i="9"/>
  <c r="E50" i="9"/>
  <c r="E56" i="9"/>
  <c r="E42" i="9"/>
  <c r="E51" i="9"/>
  <c r="E38" i="9"/>
  <c r="E49" i="9"/>
  <c r="E59" i="9"/>
  <c r="E57" i="9"/>
  <c r="E40" i="9"/>
  <c r="E62" i="9"/>
  <c r="I55" i="9"/>
  <c r="I50" i="9"/>
  <c r="I56" i="9"/>
  <c r="I42" i="9"/>
  <c r="I51" i="9"/>
  <c r="I46" i="9"/>
  <c r="I58" i="9"/>
  <c r="I43" i="9"/>
  <c r="I38" i="9"/>
  <c r="I60" i="9"/>
  <c r="I44" i="9"/>
  <c r="I52" i="9"/>
  <c r="I61" i="9"/>
  <c r="I45" i="9"/>
  <c r="I53" i="9"/>
  <c r="I47" i="9"/>
  <c r="I54" i="9"/>
  <c r="I48" i="9"/>
  <c r="I41" i="9"/>
  <c r="I64" i="9"/>
  <c r="I59" i="9"/>
  <c r="I63" i="9"/>
  <c r="I57" i="9"/>
  <c r="I62" i="9"/>
  <c r="I40" i="9"/>
  <c r="I49" i="9"/>
  <c r="I39" i="9"/>
  <c r="H56" i="9"/>
  <c r="H50" i="9"/>
  <c r="H46" i="9"/>
  <c r="H57" i="9"/>
  <c r="H38" i="9"/>
  <c r="H60" i="9"/>
  <c r="H58" i="9"/>
  <c r="H42" i="9"/>
  <c r="H44" i="9"/>
  <c r="H53" i="9"/>
  <c r="H52" i="9"/>
  <c r="H61" i="9"/>
  <c r="H45" i="9"/>
  <c r="H54" i="9"/>
  <c r="H47" i="9"/>
  <c r="H41" i="9"/>
  <c r="H55" i="9"/>
  <c r="H48" i="9"/>
  <c r="H40" i="9"/>
  <c r="H62" i="9"/>
  <c r="H39" i="9"/>
  <c r="H49" i="9"/>
  <c r="H51" i="9"/>
  <c r="H64" i="9"/>
  <c r="H43" i="9"/>
  <c r="H63" i="9"/>
  <c r="H59" i="9"/>
  <c r="F57" i="9"/>
  <c r="F42" i="9"/>
  <c r="F50" i="9"/>
  <c r="F58" i="9"/>
  <c r="F43" i="9"/>
  <c r="F51" i="9"/>
  <c r="F60" i="9"/>
  <c r="F59" i="9"/>
  <c r="F44" i="9"/>
  <c r="F52" i="9"/>
  <c r="F54" i="9"/>
  <c r="F45" i="9"/>
  <c r="F53" i="9"/>
  <c r="F61" i="9"/>
  <c r="F46" i="9"/>
  <c r="F47" i="9"/>
  <c r="F55" i="9"/>
  <c r="F48" i="9"/>
  <c r="F56" i="9"/>
  <c r="F49" i="9"/>
  <c r="F38" i="9"/>
  <c r="F39" i="9"/>
  <c r="F40" i="9"/>
  <c r="F63" i="9"/>
  <c r="F41" i="9"/>
  <c r="F64" i="9"/>
  <c r="F62" i="9"/>
  <c r="L52" i="9"/>
  <c r="L61" i="9"/>
  <c r="L45" i="9"/>
  <c r="L48" i="9"/>
  <c r="L51" i="9"/>
  <c r="L53" i="9"/>
  <c r="L46" i="9"/>
  <c r="L63" i="9"/>
  <c r="L55" i="9"/>
  <c r="L39" i="9"/>
  <c r="L42" i="9"/>
  <c r="L38" i="9"/>
  <c r="L54" i="9"/>
  <c r="L47" i="9"/>
  <c r="L41" i="9"/>
  <c r="L57" i="9"/>
  <c r="L64" i="9"/>
  <c r="L56" i="9"/>
  <c r="L50" i="9"/>
  <c r="L58" i="9"/>
  <c r="L43" i="9"/>
  <c r="L62" i="9"/>
  <c r="L60" i="9"/>
  <c r="L44" i="9"/>
  <c r="L59" i="9"/>
  <c r="L49" i="9"/>
  <c r="L40" i="9"/>
  <c r="G31" i="9"/>
  <c r="G56" i="9"/>
  <c r="G50" i="9"/>
  <c r="G38" i="9"/>
  <c r="G43" i="9"/>
  <c r="G41" i="9"/>
  <c r="G63" i="9"/>
  <c r="G57" i="9"/>
  <c r="G51" i="9"/>
  <c r="G39" i="9"/>
  <c r="G46" i="9"/>
  <c r="G64" i="9"/>
  <c r="G58" i="9"/>
  <c r="G42" i="9"/>
  <c r="G60" i="9"/>
  <c r="G52" i="9"/>
  <c r="G44" i="9"/>
  <c r="G54" i="9"/>
  <c r="G47" i="9"/>
  <c r="G55" i="9"/>
  <c r="G48" i="9"/>
  <c r="G61" i="9"/>
  <c r="G40" i="9"/>
  <c r="G53" i="9"/>
  <c r="G62" i="9"/>
  <c r="G45" i="9"/>
  <c r="G49" i="9"/>
  <c r="G59" i="9"/>
  <c r="N56" i="9"/>
  <c r="N49" i="9"/>
  <c r="N38" i="9"/>
  <c r="N44" i="9"/>
  <c r="N63" i="9"/>
  <c r="N57" i="9"/>
  <c r="N42" i="9"/>
  <c r="N50" i="9"/>
  <c r="N53" i="9"/>
  <c r="N46" i="9"/>
  <c r="N58" i="9"/>
  <c r="N43" i="9"/>
  <c r="N51" i="9"/>
  <c r="N60" i="9"/>
  <c r="N41" i="9"/>
  <c r="N52" i="9"/>
  <c r="N61" i="9"/>
  <c r="N45" i="9"/>
  <c r="N39" i="9"/>
  <c r="N64" i="9"/>
  <c r="N54" i="9"/>
  <c r="N47" i="9"/>
  <c r="N55" i="9"/>
  <c r="N48" i="9"/>
  <c r="N62" i="9"/>
  <c r="N40" i="9"/>
  <c r="N59" i="9"/>
  <c r="M60" i="9"/>
  <c r="M44" i="9"/>
  <c r="M41" i="9"/>
  <c r="M56" i="9"/>
  <c r="M52" i="9"/>
  <c r="M61" i="9"/>
  <c r="M45" i="9"/>
  <c r="M47" i="9"/>
  <c r="M53" i="9"/>
  <c r="M46" i="9"/>
  <c r="M54" i="9"/>
  <c r="M64" i="9"/>
  <c r="M50" i="9"/>
  <c r="M63" i="9"/>
  <c r="M55" i="9"/>
  <c r="M48" i="9"/>
  <c r="M39" i="9"/>
  <c r="M57" i="9"/>
  <c r="M42" i="9"/>
  <c r="M51" i="9"/>
  <c r="M38" i="9"/>
  <c r="M58" i="9"/>
  <c r="M43" i="9"/>
  <c r="M49" i="9"/>
  <c r="M59" i="9"/>
  <c r="M40" i="9"/>
  <c r="M62" i="9"/>
  <c r="N32" i="9"/>
  <c r="N30" i="9"/>
  <c r="N31" i="9"/>
  <c r="N33" i="9"/>
  <c r="N34" i="9"/>
  <c r="N35" i="9"/>
  <c r="N36" i="9"/>
  <c r="N37" i="9"/>
  <c r="M31" i="9"/>
  <c r="M34" i="9"/>
  <c r="M30" i="9"/>
  <c r="M32" i="9"/>
  <c r="M33" i="9"/>
  <c r="M35" i="9"/>
  <c r="M36" i="9"/>
  <c r="M37" i="9"/>
  <c r="F34" i="9"/>
  <c r="F30" i="9"/>
  <c r="F31" i="9"/>
  <c r="F33" i="9"/>
  <c r="F32" i="9"/>
  <c r="F35" i="9"/>
  <c r="F37" i="9"/>
  <c r="F36" i="9"/>
  <c r="H31" i="9"/>
  <c r="H34" i="9"/>
  <c r="H35" i="9"/>
  <c r="H33" i="9"/>
  <c r="H30" i="9"/>
  <c r="H36" i="9"/>
  <c r="H32" i="9"/>
  <c r="H37" i="9"/>
  <c r="K32" i="9"/>
  <c r="K34" i="9"/>
  <c r="K35" i="9"/>
  <c r="K31" i="9"/>
  <c r="K33" i="9"/>
  <c r="K30" i="9"/>
  <c r="K36" i="9"/>
  <c r="K37" i="9"/>
  <c r="J30" i="9"/>
  <c r="J31" i="9"/>
  <c r="J32" i="9"/>
  <c r="J33" i="9"/>
  <c r="J34" i="9"/>
  <c r="J35" i="9"/>
  <c r="J36" i="9"/>
  <c r="J37" i="9"/>
  <c r="I35" i="9"/>
  <c r="I30" i="9"/>
  <c r="I31" i="9"/>
  <c r="I33" i="9"/>
  <c r="I32" i="9"/>
  <c r="I37" i="9"/>
  <c r="I34" i="9"/>
  <c r="I36" i="9"/>
  <c r="L34" i="9"/>
  <c r="L30" i="9"/>
  <c r="L31" i="9"/>
  <c r="L33" i="9"/>
  <c r="L35" i="9"/>
  <c r="L32" i="9"/>
  <c r="L36" i="9"/>
  <c r="L37" i="9"/>
  <c r="G32" i="9"/>
  <c r="G33" i="9"/>
  <c r="G34" i="9"/>
  <c r="G35" i="9"/>
  <c r="G37" i="9"/>
  <c r="G36" i="9"/>
  <c r="G30" i="9"/>
  <c r="E31" i="9"/>
  <c r="E32" i="9"/>
  <c r="E33" i="9"/>
  <c r="E35" i="9"/>
  <c r="E34" i="9"/>
  <c r="E36" i="9"/>
  <c r="E30" i="9"/>
  <c r="E37" i="9"/>
  <c r="G16" i="9"/>
  <c r="G20" i="9"/>
  <c r="G24" i="9"/>
  <c r="G28" i="9"/>
  <c r="G19" i="9"/>
  <c r="G23" i="9"/>
  <c r="G27" i="9"/>
  <c r="G18" i="9"/>
  <c r="G21" i="9"/>
  <c r="G25" i="9"/>
  <c r="G17" i="9"/>
  <c r="G26" i="9"/>
  <c r="G29" i="9"/>
  <c r="G22" i="9"/>
  <c r="K16" i="9"/>
  <c r="K20" i="9"/>
  <c r="K24" i="9"/>
  <c r="K28" i="9"/>
  <c r="K19" i="9"/>
  <c r="K23" i="9"/>
  <c r="K27" i="9"/>
  <c r="K18" i="9"/>
  <c r="K29" i="9"/>
  <c r="K21" i="9"/>
  <c r="K22" i="9"/>
  <c r="K17" i="9"/>
  <c r="K25" i="9"/>
  <c r="K26" i="9"/>
  <c r="N16" i="9"/>
  <c r="N20" i="9"/>
  <c r="N24" i="9"/>
  <c r="N28" i="9"/>
  <c r="N19" i="9"/>
  <c r="N23" i="9"/>
  <c r="N27" i="9"/>
  <c r="N18" i="9"/>
  <c r="N25" i="9"/>
  <c r="N26" i="9"/>
  <c r="N21" i="9"/>
  <c r="N29" i="9"/>
  <c r="N17" i="9"/>
  <c r="N22" i="9"/>
  <c r="E18" i="9"/>
  <c r="E22" i="9"/>
  <c r="E26" i="9"/>
  <c r="E17" i="9"/>
  <c r="E21" i="9"/>
  <c r="E25" i="9"/>
  <c r="E29" i="9"/>
  <c r="E20" i="9"/>
  <c r="E23" i="9"/>
  <c r="E24" i="9"/>
  <c r="E19" i="9"/>
  <c r="E27" i="9"/>
  <c r="E28" i="9"/>
  <c r="J16" i="9"/>
  <c r="J19" i="9"/>
  <c r="J23" i="9"/>
  <c r="J27" i="9"/>
  <c r="J18" i="9"/>
  <c r="J22" i="9"/>
  <c r="J26" i="9"/>
  <c r="J17" i="9"/>
  <c r="J21" i="9"/>
  <c r="J24" i="9"/>
  <c r="J25" i="9"/>
  <c r="J20" i="9"/>
  <c r="J28" i="9"/>
  <c r="J29" i="9"/>
  <c r="I16" i="9"/>
  <c r="I18" i="9"/>
  <c r="I22" i="9"/>
  <c r="I26" i="9"/>
  <c r="I17" i="9"/>
  <c r="I21" i="9"/>
  <c r="I25" i="9"/>
  <c r="I29" i="9"/>
  <c r="I20" i="9"/>
  <c r="I27" i="9"/>
  <c r="I28" i="9"/>
  <c r="I23" i="9"/>
  <c r="I19" i="9"/>
  <c r="I24" i="9"/>
  <c r="M16" i="9"/>
  <c r="M18" i="9"/>
  <c r="M22" i="9"/>
  <c r="M26" i="9"/>
  <c r="M17" i="9"/>
  <c r="M21" i="9"/>
  <c r="M25" i="9"/>
  <c r="M29" i="9"/>
  <c r="M20" i="9"/>
  <c r="M19" i="9"/>
  <c r="M23" i="9"/>
  <c r="M24" i="9"/>
  <c r="M27" i="9"/>
  <c r="M28" i="9"/>
  <c r="F16" i="9"/>
  <c r="L13" i="9" s="1"/>
  <c r="F19" i="9"/>
  <c r="F23" i="9"/>
  <c r="F27" i="9"/>
  <c r="F18" i="9"/>
  <c r="F22" i="9"/>
  <c r="F26" i="9"/>
  <c r="F17" i="9"/>
  <c r="F21" i="9"/>
  <c r="F28" i="9"/>
  <c r="F20" i="9"/>
  <c r="F29" i="9"/>
  <c r="F24" i="9"/>
  <c r="F25" i="9"/>
  <c r="H16" i="9"/>
  <c r="H17" i="9"/>
  <c r="H21" i="9"/>
  <c r="H25" i="9"/>
  <c r="H29" i="9"/>
  <c r="H20" i="9"/>
  <c r="H24" i="9"/>
  <c r="H28" i="9"/>
  <c r="H19" i="9"/>
  <c r="H18" i="9"/>
  <c r="H22" i="9"/>
  <c r="H23" i="9"/>
  <c r="H26" i="9"/>
  <c r="H27" i="9"/>
  <c r="L16" i="9"/>
  <c r="L17" i="9"/>
  <c r="L21" i="9"/>
  <c r="L25" i="9"/>
  <c r="L29" i="9"/>
  <c r="L20" i="9"/>
  <c r="L24" i="9"/>
  <c r="L28" i="9"/>
  <c r="L19" i="9"/>
  <c r="L26" i="9"/>
  <c r="L18" i="9"/>
  <c r="L27" i="9"/>
  <c r="L22" i="9"/>
  <c r="L23" i="9"/>
  <c r="E16" i="9"/>
  <c r="M13" i="9" s="1"/>
  <c r="K13" i="9" l="1"/>
  <c r="N13" i="9"/>
  <c r="E13" i="9"/>
  <c r="J13" i="9"/>
  <c r="I13" i="9"/>
  <c r="H13" i="9"/>
  <c r="F13" i="9"/>
  <c r="G13" i="9"/>
  <c r="C16" i="9"/>
  <c r="C17" i="9" l="1"/>
  <c r="C18" i="9" s="1"/>
  <c r="C19" i="9" s="1"/>
  <c r="C20" i="9" s="1"/>
  <c r="C21" i="9" s="1"/>
  <c r="C22" i="9" s="1"/>
  <c r="C23" i="9" s="1"/>
  <c r="C24" i="9" s="1"/>
  <c r="C25" i="9" s="1"/>
  <c r="C26" i="9" s="1"/>
  <c r="D16" i="9"/>
  <c r="C27" i="9" l="1"/>
  <c r="D17" i="9"/>
  <c r="D18" i="9"/>
  <c r="B13" i="9"/>
  <c r="C28" i="9" l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D19" i="9"/>
  <c r="D41" i="9" l="1"/>
  <c r="C42" i="9"/>
  <c r="D20" i="9"/>
  <c r="D42" i="9" l="1"/>
  <c r="C43" i="9"/>
  <c r="D21" i="9"/>
  <c r="D43" i="9" l="1"/>
  <c r="C44" i="9"/>
  <c r="D22" i="9"/>
  <c r="D44" i="9" l="1"/>
  <c r="C45" i="9"/>
  <c r="D23" i="9"/>
  <c r="D24" i="9"/>
  <c r="D45" i="9" l="1"/>
  <c r="C46" i="9"/>
  <c r="D25" i="9"/>
  <c r="D46" i="9" l="1"/>
  <c r="C47" i="9"/>
  <c r="D26" i="9"/>
  <c r="D47" i="9" l="1"/>
  <c r="C48" i="9"/>
  <c r="D27" i="9"/>
  <c r="D48" i="9" l="1"/>
  <c r="C49" i="9"/>
  <c r="D28" i="9"/>
  <c r="D49" i="9" l="1"/>
  <c r="C50" i="9"/>
  <c r="D30" i="9"/>
  <c r="D29" i="9"/>
  <c r="D50" i="9" l="1"/>
  <c r="C51" i="9"/>
  <c r="C52" i="9" s="1"/>
  <c r="D31" i="9"/>
  <c r="D52" i="9" l="1"/>
  <c r="C53" i="9"/>
  <c r="D51" i="9"/>
  <c r="D32" i="9"/>
  <c r="D53" i="9" l="1"/>
  <c r="C54" i="9"/>
  <c r="D33" i="9"/>
  <c r="D54" i="9" l="1"/>
  <c r="C55" i="9"/>
  <c r="D34" i="9"/>
  <c r="D55" i="9" l="1"/>
  <c r="C56" i="9"/>
  <c r="D36" i="9"/>
  <c r="D35" i="9"/>
  <c r="D56" i="9" l="1"/>
  <c r="C57" i="9"/>
  <c r="D37" i="9"/>
  <c r="D57" i="9" l="1"/>
  <c r="C58" i="9"/>
  <c r="D38" i="9"/>
  <c r="D58" i="9" l="1"/>
  <c r="C59" i="9"/>
  <c r="D40" i="9"/>
  <c r="D39" i="9"/>
  <c r="D59" i="9" l="1"/>
  <c r="C60" i="9"/>
  <c r="D60" i="9" l="1"/>
  <c r="C61" i="9"/>
  <c r="C62" i="9" s="1"/>
  <c r="D62" i="9" l="1"/>
  <c r="C63" i="9"/>
  <c r="D61" i="9"/>
  <c r="D63" i="9" l="1"/>
  <c r="C64" i="9"/>
  <c r="D64" i="9" s="1"/>
  <c r="E6" i="9" l="1"/>
  <c r="D2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www.jesusferrer.es</author>
  </authors>
  <commentList>
    <comment ref="E4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Este Valor es obligatorio, sin él no podemos calcular nada.</t>
        </r>
      </text>
    </comment>
    <comment ref="H4" authorId="0" shapeId="0" xr:uid="{796A5C35-EA55-415B-83A5-6E8C48769929}">
      <text>
        <r>
          <rPr>
            <b/>
            <sz val="12"/>
            <color indexed="81"/>
            <rFont val="Tahoma"/>
            <family val="2"/>
          </rPr>
          <t>Este valor es necesario, debemos incluir el CENSO.</t>
        </r>
      </text>
    </comment>
    <comment ref="D6" authorId="0" shapeId="0" xr:uid="{00000000-0006-0000-0000-000003000000}">
      <text>
        <r>
          <rPr>
            <b/>
            <sz val="12"/>
            <color indexed="81"/>
            <rFont val="Tahoma"/>
            <family val="2"/>
          </rPr>
          <t>Si la Tabla necesita más filas:
Arrastrar la ultima celda/fila de la tabla (Fondo ROJO).
Tantas filas como necesiteis</t>
        </r>
      </text>
    </comment>
    <comment ref="E6" authorId="0" shapeId="0" xr:uid="{00000000-0006-0000-0000-000004000000}">
      <text>
        <r>
          <rPr>
            <b/>
            <sz val="12"/>
            <color indexed="81"/>
            <rFont val="Tahoma"/>
            <family val="2"/>
          </rPr>
          <t>Si la Tabla necesita más filas:
Arrastrar la ultima celda/fila de la tabla (Fondo ROJO).
Tantas filas como necesiteis</t>
        </r>
      </text>
    </comment>
    <comment ref="E9" authorId="0" shapeId="0" xr:uid="{00000000-0006-0000-0000-000005000000}">
      <text>
        <r>
          <rPr>
            <b/>
            <sz val="12"/>
            <color indexed="81"/>
            <rFont val="Tahoma"/>
            <family val="2"/>
          </rPr>
          <t>Para obtener este Valor correctamente, debemos incluir el CENSO.</t>
        </r>
      </text>
    </comment>
  </commentList>
</comments>
</file>

<file path=xl/sharedStrings.xml><?xml version="1.0" encoding="utf-8"?>
<sst xmlns="http://schemas.openxmlformats.org/spreadsheetml/2006/main" count="60" uniqueCount="60">
  <si>
    <t>PP</t>
  </si>
  <si>
    <t>www.ExcelStars.com</t>
  </si>
  <si>
    <t>Atentamente!</t>
  </si>
  <si>
    <t>Censo</t>
  </si>
  <si>
    <t>Votantes</t>
  </si>
  <si>
    <t>Nulos</t>
  </si>
  <si>
    <t>Válidos</t>
  </si>
  <si>
    <t>Blancos</t>
  </si>
  <si>
    <t>Votos Cand.</t>
  </si>
  <si>
    <t>Abstenciones</t>
  </si>
  <si>
    <t>La Tabla necesita más Filas?</t>
  </si>
  <si>
    <t>Umbral electoral %</t>
  </si>
  <si>
    <t>Esta plantilla es tan solo un ejemplo de lo que podriais llegar a utilizar, en caso de querer usar una plantilla para calcular:</t>
  </si>
  <si>
    <t>El reparto de escaños utilizando el sistema d' hondt.</t>
  </si>
  <si>
    <t>El reparto de concejales de un municipio dado, etc…</t>
  </si>
  <si>
    <t>Ahora bien para saber como funciona nuestro sistema deberias recordar, leer:</t>
  </si>
  <si>
    <t>TOTAL</t>
  </si>
  <si>
    <t>Solo modifica las celdas con el fondo como el de esta CELDA.</t>
  </si>
  <si>
    <t>Cargos cubiertos</t>
  </si>
  <si>
    <t>Fila</t>
  </si>
  <si>
    <t>x</t>
  </si>
  <si>
    <t>Nº de Cargos:</t>
  </si>
  <si>
    <t>Es decir, cambia:</t>
  </si>
  <si>
    <t>Los Cargos en juego, Diputados, concejales etc…</t>
  </si>
  <si>
    <t>El censo, votos nulos, en blanco etc.</t>
  </si>
  <si>
    <t>Sistema d'Hondt</t>
  </si>
  <si>
    <t>Congreso de los Diputados</t>
  </si>
  <si>
    <t>Elecciones generales de España de 2015</t>
  </si>
  <si>
    <t>Cláusula de barrera y/o el umbral electoral</t>
  </si>
  <si>
    <t>PSOE</t>
  </si>
  <si>
    <t>He incluido 11 partidos, en caso de querer incluir más, no es dificil deducir como deberías hacerlo</t>
  </si>
  <si>
    <t>Pero añadiendo columnas ej: en J, ya lo tendríais solucionado</t>
  </si>
  <si>
    <t>O bien eliminado las columnas de los partido que no necesiteis.</t>
  </si>
  <si>
    <t>UPyD</t>
  </si>
  <si>
    <t>PACMA</t>
  </si>
  <si>
    <t>VOX</t>
  </si>
  <si>
    <t>N</t>
  </si>
  <si>
    <t>Nº de Votos:</t>
  </si>
  <si>
    <t>% de Votos:</t>
  </si>
  <si>
    <t>Diputados</t>
  </si>
  <si>
    <t>No he querido proteger el libro!</t>
  </si>
  <si>
    <t>Espero que… os resulte de utilidad.</t>
  </si>
  <si>
    <t>España 2000 (E2000)</t>
  </si>
  <si>
    <t>Falange Española de las JONS (FE de las JONS)</t>
  </si>
  <si>
    <t>Unión por Leganés (ULEG)</t>
  </si>
  <si>
    <t>Agrupación de Electores Recortes Cero (Recortes Cero)</t>
  </si>
  <si>
    <t>Partido Humanista (PH)</t>
  </si>
  <si>
    <t>Partido Comunista de los Pueblos de España (PCPE)</t>
  </si>
  <si>
    <t>La Coalición Nacional (LCN)</t>
  </si>
  <si>
    <t>Alternativa Española (AES)</t>
  </si>
  <si>
    <t>Partido Libertario (P-Lib)</t>
  </si>
  <si>
    <t>Partido Castellano-Tierra Comunera</t>
  </si>
  <si>
    <t>Solidaridad y Autogestión Internacionalista (SAIn)</t>
  </si>
  <si>
    <t>Podemos</t>
  </si>
  <si>
    <t>C's</t>
  </si>
  <si>
    <t>IUCM-LV</t>
  </si>
  <si>
    <t>Otros</t>
  </si>
  <si>
    <t>Participación:</t>
  </si>
  <si>
    <t>Elecciones a la Asamblea de Madrid de 2015</t>
  </si>
  <si>
    <t>En España, el umbral electoral, está en el 3% para las elecciones al Congreso de los Diputados y en el 5% en las municipales y autonómicas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</si>
</sst>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;;@"/>
    <numFmt numFmtId="165" formatCode="0.00%;[Red]\-0.00%;;@"/>
  </numFmts>
  <fonts count="1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30"/>
      <color theme="1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9" fillId="0" borderId="0"/>
    <xf numFmtId="0" fontId="9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4" fillId="0" borderId="0" xfId="2" applyFont="1" applyAlignment="1">
      <alignment vertical="center"/>
    </xf>
    <xf numFmtId="0" fontId="2" fillId="0" borderId="0" xfId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right" vertical="center" indent="1"/>
    </xf>
    <xf numFmtId="10" fontId="0" fillId="3" borderId="1" xfId="0" applyNumberForma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 indent="1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right" vertical="center" indent="1"/>
    </xf>
    <xf numFmtId="165" fontId="1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0" fillId="4" borderId="1" xfId="0" applyNumberFormat="1" applyFont="1" applyFill="1" applyBorder="1" applyAlignment="1">
      <alignment horizontal="right" vertical="center" indent="1" shrinkToFit="1"/>
    </xf>
    <xf numFmtId="0" fontId="10" fillId="4" borderId="1" xfId="0" applyNumberFormat="1" applyFon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top" shrinkToFit="1"/>
    </xf>
    <xf numFmtId="164" fontId="0" fillId="2" borderId="0" xfId="0" applyNumberFormat="1" applyFont="1" applyFill="1" applyBorder="1" applyAlignment="1">
      <alignment horizontal="center" vertical="top" shrinkToFit="1"/>
    </xf>
    <xf numFmtId="164" fontId="0" fillId="3" borderId="0" xfId="0" applyNumberFormat="1" applyFill="1" applyBorder="1" applyAlignment="1">
      <alignment horizontal="center" vertical="top" shrinkToFi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4" fillId="0" borderId="0" xfId="2" applyFont="1" applyAlignment="1">
      <alignment horizontal="left" vertical="center" indent="1"/>
    </xf>
    <xf numFmtId="164" fontId="0" fillId="0" borderId="1" xfId="0" applyNumberFormat="1" applyFill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3" borderId="11" xfId="0" applyNumberFormat="1" applyFill="1" applyBorder="1" applyAlignment="1">
      <alignment horizontal="center" vertical="top" shrinkToFit="1"/>
    </xf>
    <xf numFmtId="0" fontId="4" fillId="0" borderId="6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3" fillId="0" borderId="6" xfId="2" applyFont="1" applyBorder="1" applyAlignment="1">
      <alignment horizontal="left" vertical="center" indent="1"/>
    </xf>
    <xf numFmtId="0" fontId="3" fillId="0" borderId="9" xfId="2" applyFont="1" applyBorder="1" applyAlignment="1">
      <alignment horizontal="left" vertical="center" indent="1"/>
    </xf>
    <xf numFmtId="164" fontId="4" fillId="0" borderId="6" xfId="2" applyNumberFormat="1" applyFont="1" applyBorder="1" applyAlignment="1">
      <alignment vertical="center"/>
    </xf>
    <xf numFmtId="164" fontId="4" fillId="0" borderId="9" xfId="2" applyNumberFormat="1" applyFont="1" applyBorder="1" applyAlignment="1">
      <alignment vertical="center"/>
    </xf>
    <xf numFmtId="164" fontId="4" fillId="2" borderId="0" xfId="2" applyNumberFormat="1" applyFont="1" applyFill="1" applyAlignment="1">
      <alignment vertical="center"/>
    </xf>
    <xf numFmtId="0" fontId="0" fillId="0" borderId="0" xfId="0" applyNumberFormat="1" applyAlignment="1">
      <alignment horizontal="center" vertical="center"/>
    </xf>
    <xf numFmtId="164" fontId="0" fillId="3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0" fillId="0" borderId="1" xfId="0" applyNumberFormat="1" applyFont="1" applyBorder="1" applyAlignment="1">
      <alignment vertical="center"/>
    </xf>
    <xf numFmtId="0" fontId="2" fillId="0" borderId="0" xfId="1" applyFill="1"/>
    <xf numFmtId="0" fontId="4" fillId="0" borderId="0" xfId="2" applyFont="1" applyFill="1" applyAlignment="1">
      <alignment vertical="center"/>
    </xf>
    <xf numFmtId="10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5" borderId="8" xfId="0" applyFont="1" applyFill="1" applyBorder="1" applyAlignment="1">
      <alignment horizontal="left" vertical="center" indent="1" shrinkToFit="1"/>
    </xf>
    <xf numFmtId="0" fontId="1" fillId="5" borderId="9" xfId="0" applyFont="1" applyFill="1" applyBorder="1" applyAlignment="1">
      <alignment horizontal="left" vertical="center" indent="1" shrinkToFit="1"/>
    </xf>
    <xf numFmtId="0" fontId="1" fillId="5" borderId="10" xfId="0" applyFont="1" applyFill="1" applyBorder="1" applyAlignment="1">
      <alignment horizontal="left" vertical="center" indent="1" shrinkToFit="1"/>
    </xf>
    <xf numFmtId="0" fontId="1" fillId="5" borderId="1" xfId="0" applyFont="1" applyFill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2" fillId="0" borderId="0" xfId="1" applyAlignment="1">
      <alignment horizontal="left" vertical="center" indent="1" shrinkToFit="1"/>
    </xf>
    <xf numFmtId="0" fontId="11" fillId="0" borderId="0" xfId="1" applyFont="1" applyAlignment="1">
      <alignment horizontal="left" vertical="center" indent="1" shrinkToFit="1"/>
    </xf>
  </cellXfs>
  <cellStyles count="6">
    <cellStyle name="Hipervínculo 2" xfId="3" xr:uid="{00000000-0005-0000-0000-000001000000}"/>
    <cellStyle name="Hyperlink" xfId="1" builtinId="8"/>
    <cellStyle name="Normal" xfId="0" builtinId="0"/>
    <cellStyle name="Normal 15" xfId="5" xr:uid="{00000000-0005-0000-0000-000003000000}"/>
    <cellStyle name="Normal 2" xfId="2" xr:uid="{00000000-0005-0000-0000-000004000000}"/>
    <cellStyle name="Normal 3" xfId="4" xr:uid="{00000000-0005-0000-0000-000005000000}"/>
  </cellStyles>
  <dxfs count="23">
    <dxf>
      <numFmt numFmtId="164" formatCode="#,##0;[Red]#,##0;;@"/>
      <alignment horizontal="center" vertical="center" textRotation="0" wrapText="0" indent="0" justifyLastLine="0" shrinkToFit="0" readingOrder="0"/>
    </dxf>
    <dxf>
      <numFmt numFmtId="164" formatCode="#,##0;[Red]#,##0;;@"/>
      <alignment horizontal="center" vertical="center" textRotation="0" wrapText="0" indent="0" justifyLastLine="0" shrinkToFit="0" readingOrder="0"/>
    </dxf>
    <dxf>
      <numFmt numFmtId="164" formatCode="#,##0;[Red]#,##0;;@"/>
      <alignment horizontal="center" vertical="center" textRotation="0" wrapText="0" indent="0" justifyLastLine="0" shrinkToFit="0" readingOrder="0"/>
    </dxf>
    <dxf>
      <numFmt numFmtId="164" formatCode="#,##0;[Red]#,##0;;@"/>
      <alignment horizontal="center" vertical="center" textRotation="0" wrapText="0" indent="0" justifyLastLine="0" shrinkToFit="0" readingOrder="0"/>
    </dxf>
    <dxf>
      <numFmt numFmtId="164" formatCode="#,##0;[Red]#,##0;;@"/>
      <alignment horizontal="center" vertical="center" textRotation="0" wrapText="0" indent="0" justifyLastLine="0" shrinkToFit="0" readingOrder="0"/>
    </dxf>
    <dxf>
      <numFmt numFmtId="164" formatCode="#,##0;[Red]#,##0;;@"/>
      <alignment horizontal="center" vertical="center" textRotation="0" wrapText="0" indent="0" justifyLastLine="0" shrinkToFit="0" readingOrder="0"/>
    </dxf>
    <dxf>
      <numFmt numFmtId="164" formatCode="#,##0;[Red]#,##0;;@"/>
      <alignment horizontal="center" vertical="center" textRotation="0" wrapText="0" indent="0" justifyLastLine="0" shrinkToFit="0" readingOrder="0"/>
    </dxf>
    <dxf>
      <numFmt numFmtId="164" formatCode="#,##0;[Red]#,##0;;@"/>
      <alignment horizontal="center" vertical="center" textRotation="0" wrapText="0" indent="0" justifyLastLine="0" shrinkToFit="0" readingOrder="0"/>
    </dxf>
    <dxf>
      <numFmt numFmtId="164" formatCode="#,##0;[Red]#,##0;;@"/>
      <alignment horizontal="center" vertical="center" textRotation="0" wrapText="0" indent="0" justifyLastLine="0" shrinkToFit="0" readingOrder="0"/>
    </dxf>
    <dxf>
      <numFmt numFmtId="164" formatCode="#,##0;[Red]#,##0;;@"/>
      <alignment horizontal="center" vertical="center" textRotation="0" wrapText="0" indent="0" justifyLastLine="0" shrinkToFit="0" readingOrder="0"/>
    </dxf>
    <dxf>
      <numFmt numFmtId="164" formatCode="#,##0;[Red]#,##0;;@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64" formatCode="#,##0;[Red]#,##0;;@"/>
      <alignment horizontal="center" vertical="center" textRotation="0" wrapText="0" indent="0" justifyLastLine="0" shrinkToFit="0" readingOrder="0"/>
    </dxf>
    <dxf>
      <numFmt numFmtId="164" formatCode="#,##0;[Red]#,##0;;@"/>
      <alignment horizontal="center" vertical="center" textRotation="0" wrapText="0" indent="0" justifyLastLine="0" shrinkToFit="0" readingOrder="0"/>
    </dxf>
    <dxf>
      <numFmt numFmtId="164" formatCode="#,##0;[Red]#,##0;;@"/>
      <alignment horizontal="center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;;;"/>
    </dxf>
    <dxf>
      <font>
        <b/>
        <i val="0"/>
      </font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C000"/>
        </patternFill>
      </fill>
      <border>
        <left/>
        <right/>
        <top/>
        <bottom/>
      </border>
    </dxf>
    <dxf>
      <font>
        <b/>
        <i val="0"/>
        <color auto="1"/>
      </font>
      <numFmt numFmtId="0" formatCode="General"/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stars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excelstar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9</xdr:row>
      <xdr:rowOff>0</xdr:rowOff>
    </xdr:to>
    <xdr:pic>
      <xdr:nvPicPr>
        <xdr:cNvPr id="2" name="2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47650"/>
          <a:ext cx="647700" cy="942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5</xdr:row>
      <xdr:rowOff>0</xdr:rowOff>
    </xdr:to>
    <xdr:pic>
      <xdr:nvPicPr>
        <xdr:cNvPr id="2" name="2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1114425" cy="1143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bCom" displayName="TbCom" ref="B15:N64" totalsRowShown="0" headerRowDxfId="14" dataDxfId="13">
  <autoFilter ref="B15:N64" xr:uid="{00000000-0009-0000-0100-000008000000}">
    <filterColumn colId="1" hiddenButton="1"/>
  </autoFilter>
  <tableColumns count="13">
    <tableColumn id="2" xr3:uid="{00000000-0010-0000-0000-000002000000}" name="Fila" dataDxfId="12">
      <calculatedColumnFormula>IF((ROW()-ROW(rX))&lt;=rNºdeCargos,(ROW()-ROW(rX)),"")</calculatedColumnFormula>
    </tableColumn>
    <tableColumn id="16" xr3:uid="{00000000-0010-0000-0000-000010000000}" name="x" dataDxfId="11">
      <calculatedColumnFormula>IF(OR(rNºdeCargos="",rVotantes="",C15="",B16=""),"",IF((MAX(OFFSET(rX,B16,3,1,COUNTA(OFFSET(rX,0,3,1,100))))-rFxUmbralVotos)&lt;0,"","-"))</calculatedColumnFormula>
    </tableColumn>
    <tableColumn id="11" xr3:uid="{00000000-0010-0000-0000-00000B000000}" name="Cargos cubiertos" dataDxfId="10">
      <calculatedColumnFormula>IF(C16="","",COUNTIF(OFFSET(rX,1,3,B16,COUNTA(OFFSET(rX,0,3,1,100))),"&gt;=" &amp; rFxUmbralVotos))</calculatedColumnFormula>
    </tableColumn>
    <tableColumn id="3" xr3:uid="{00000000-0010-0000-0000-000003000000}" name="PP" dataDxfId="9">
      <calculatedColumnFormula>IF(AND(E$12&gt;=rUmbralPerc,$B16&lt;&gt;""),QUOTIENT(E$11,$B16),0)</calculatedColumnFormula>
    </tableColumn>
    <tableColumn id="4" xr3:uid="{00000000-0010-0000-0000-000004000000}" name="PSOE" dataDxfId="8">
      <calculatedColumnFormula>IF(AND(F$12&gt;=rUmbralPerc,$B16&lt;&gt;""),QUOTIENT(F$11,$B16),0)</calculatedColumnFormula>
    </tableColumn>
    <tableColumn id="5" xr3:uid="{00000000-0010-0000-0000-000005000000}" name="Podemos" dataDxfId="7">
      <calculatedColumnFormula>IF(AND(G$12&gt;=rUmbralPerc,$B16&lt;&gt;""),QUOTIENT(G$11,$B16),0)</calculatedColumnFormula>
    </tableColumn>
    <tableColumn id="6" xr3:uid="{00000000-0010-0000-0000-000006000000}" name="C's" dataDxfId="6">
      <calculatedColumnFormula>IF(AND(H$12&gt;=rUmbralPerc,$B16&lt;&gt;""),QUOTIENT(H$11,$B16),0)</calculatedColumnFormula>
    </tableColumn>
    <tableColumn id="7" xr3:uid="{00000000-0010-0000-0000-000007000000}" name="IUCM-LV" dataDxfId="5">
      <calculatedColumnFormula>IF(AND(I$12&gt;=rUmbralPerc,$B16&lt;&gt;""),QUOTIENT(I$11,$B16),0)</calculatedColumnFormula>
    </tableColumn>
    <tableColumn id="8" xr3:uid="{00000000-0010-0000-0000-000008000000}" name="UPyD" dataDxfId="4">
      <calculatedColumnFormula>IF(AND(J$12&gt;=rUmbralPerc,$B16&lt;&gt;""),QUOTIENT(J$11,$B16),0)</calculatedColumnFormula>
    </tableColumn>
    <tableColumn id="12" xr3:uid="{00000000-0010-0000-0000-00000C000000}" name="VOX" dataDxfId="3">
      <calculatedColumnFormula>IF(AND(K$12&gt;=rUmbralPerc,$B16&lt;&gt;""),QUOTIENT(K$11,$B16),0)</calculatedColumnFormula>
    </tableColumn>
    <tableColumn id="13" xr3:uid="{00000000-0010-0000-0000-00000D000000}" name="PACMA" dataDxfId="2">
      <calculatedColumnFormula>IF(AND(L$12&gt;=rUmbralPerc,$B16&lt;&gt;""),QUOTIENT(L$11,$B16),0)</calculatedColumnFormula>
    </tableColumn>
    <tableColumn id="9" xr3:uid="{00000000-0010-0000-0000-000009000000}" name="Otros" dataDxfId="1">
      <calculatedColumnFormula>IF(AND(M$12&gt;=rUmbralPerc,$B16&lt;&gt;""),QUOTIENT(M$11,$B16),0)</calculatedColumnFormula>
    </tableColumn>
    <tableColumn id="14" xr3:uid="{00000000-0010-0000-0000-00000E000000}" name="N" dataDxfId="0">
      <calculatedColumnFormula>IF(AND(N$12&gt;=rUmbralPerc,$B16&lt;&gt;""),QUOTIENT(N$11,$B16),0)</calculatedColumnFormula>
    </tableColumn>
  </tableColumns>
  <tableStyleInfo name="TableStyleMedium2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s.wikipedia.org/wiki/Cl%C3%A1usula_de_barrera" TargetMode="External"/><Relationship Id="rId3" Type="http://schemas.openxmlformats.org/officeDocument/2006/relationships/hyperlink" Target="https://es.wikipedia.org/wiki/Elecciones_generales_de_Espa%C3%B1a_de_2015" TargetMode="External"/><Relationship Id="rId7" Type="http://schemas.openxmlformats.org/officeDocument/2006/relationships/hyperlink" Target="https://es.wikipedia.org/wiki/Elecciones_generales_de_Espa%C3%B1a_de_2015" TargetMode="External"/><Relationship Id="rId2" Type="http://schemas.openxmlformats.org/officeDocument/2006/relationships/hyperlink" Target="https://es.wikipedia.org/wiki/Congreso_de_los_Diputados" TargetMode="External"/><Relationship Id="rId1" Type="http://schemas.openxmlformats.org/officeDocument/2006/relationships/hyperlink" Target="https://es.wikipedia.org/wiki/Sistema_d%27Hondt" TargetMode="External"/><Relationship Id="rId6" Type="http://schemas.openxmlformats.org/officeDocument/2006/relationships/hyperlink" Target="https://es.wikipedia.org/wiki/Congreso_de_los_Diputados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es.wikipedia.org/wiki/Sistema_d%27Hondt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es.wikipedia.org/wiki/Cl%C3%A1usula_de_barrera" TargetMode="External"/><Relationship Id="rId9" Type="http://schemas.openxmlformats.org/officeDocument/2006/relationships/hyperlink" Target="http://www.excelsta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rgb="FF92D050"/>
    <pageSetUpPr fitToPage="1"/>
  </sheetPr>
  <dimension ref="B1:N64"/>
  <sheetViews>
    <sheetView tabSelected="1" zoomScale="85" zoomScaleNormal="85" workbookViewId="0">
      <pane ySplit="15" topLeftCell="A16" activePane="bottomLeft" state="frozen"/>
      <selection pane="bottomLeft" activeCell="G22" sqref="G22"/>
    </sheetView>
  </sheetViews>
  <sheetFormatPr defaultColWidth="11" defaultRowHeight="13.8" x14ac:dyDescent="0.25"/>
  <cols>
    <col min="1" max="1" width="1.69921875" style="1" customWidth="1"/>
    <col min="2" max="2" width="8.5" style="1" bestFit="1" customWidth="1"/>
    <col min="3" max="3" width="3.59765625" style="1" customWidth="1"/>
    <col min="4" max="4" width="23.8984375" style="1" bestFit="1" customWidth="1"/>
    <col min="5" max="5" width="11.69921875" style="1" customWidth="1"/>
    <col min="6" max="6" width="18.59765625" style="1" bestFit="1" customWidth="1"/>
    <col min="7" max="7" width="13" style="1" bestFit="1" customWidth="1"/>
    <col min="8" max="8" width="10.3984375" style="1" bestFit="1" customWidth="1"/>
    <col min="9" max="9" width="10.09765625" style="1" bestFit="1" customWidth="1"/>
    <col min="10" max="10" width="15.19921875" style="1" bestFit="1" customWidth="1"/>
    <col min="11" max="11" width="9.3984375" style="1" bestFit="1" customWidth="1"/>
    <col min="12" max="12" width="11.69921875" style="1" bestFit="1" customWidth="1"/>
    <col min="13" max="13" width="8.09765625" style="1" customWidth="1"/>
    <col min="14" max="14" width="7" style="1" bestFit="1" customWidth="1"/>
    <col min="15" max="15" width="1.69921875" style="1" customWidth="1"/>
    <col min="16" max="16384" width="11" style="1"/>
  </cols>
  <sheetData>
    <row r="1" spans="2:14" ht="5.0999999999999996" customHeight="1" x14ac:dyDescent="0.25"/>
    <row r="2" spans="2:14" x14ac:dyDescent="0.25">
      <c r="D2" s="44" t="str">
        <f ca="1">IF(IFERROR((LARGE(rDbCocientes,rNºdeCargos+1)),0)=0,"","Candidatura más próxima a obtener el último diputado:      "&amp;IFERROR(INDEX(rRowGrupos,SUMPRODUCT(MAX((rDbCocientes=(LARGE(rDbCocientes,rNºdeCargos+1)))*(COLUMN(rRowGrupos))))-COLUMN(rXX)+0),"")&amp;IF("SI"=E6,""," a " &amp;TEXT(IFERROR(LARGE(rDbCocientes,rNºdeCargos)-LARGE(rDbCocientes,rNºdeCargos+1),""),"#.##0") &amp; " votos"))</f>
        <v>Candidatura más próxima a obtener el último diputado:      C's a 386 votos</v>
      </c>
      <c r="E2" s="45"/>
      <c r="F2" s="45"/>
      <c r="G2" s="45"/>
      <c r="H2" s="46"/>
      <c r="J2" s="47" t="s">
        <v>58</v>
      </c>
      <c r="K2" s="47"/>
      <c r="L2" s="47"/>
      <c r="M2" s="47"/>
      <c r="N2" s="47"/>
    </row>
    <row r="3" spans="2:14" ht="5.0999999999999996" customHeight="1" x14ac:dyDescent="0.25"/>
    <row r="4" spans="2:14" x14ac:dyDescent="0.25">
      <c r="D4" s="5" t="s">
        <v>39</v>
      </c>
      <c r="E4" s="16">
        <v>129</v>
      </c>
      <c r="G4" s="5" t="s">
        <v>3</v>
      </c>
      <c r="H4" s="37">
        <v>4880495</v>
      </c>
      <c r="J4" s="5" t="s">
        <v>57</v>
      </c>
    </row>
    <row r="5" spans="2:14" x14ac:dyDescent="0.25">
      <c r="B5" s="43"/>
      <c r="D5" s="5" t="s">
        <v>11</v>
      </c>
      <c r="E5" s="6">
        <v>0.05</v>
      </c>
      <c r="G5" s="5" t="s">
        <v>5</v>
      </c>
      <c r="H5" s="37">
        <v>31217</v>
      </c>
      <c r="J5" s="42">
        <f ca="1">IFERROR(rVotantes/rCenso,0)</f>
        <v>0.65688644287106124</v>
      </c>
    </row>
    <row r="6" spans="2:14" ht="14.4" x14ac:dyDescent="0.25">
      <c r="B6" s="43"/>
      <c r="D6" s="18" t="s">
        <v>10</v>
      </c>
      <c r="E6" s="19" t="str">
        <f ca="1">IF(OR((COUNTIF(rcX,"")&gt;0),COUNTIF(rcX,"&lt;&gt;" &amp; "-")&gt;0),"NO","SI")</f>
        <v>NO</v>
      </c>
      <c r="G6" s="5" t="s">
        <v>7</v>
      </c>
      <c r="H6" s="37">
        <v>34856</v>
      </c>
    </row>
    <row r="7" spans="2:14" ht="5.0999999999999996" customHeight="1" x14ac:dyDescent="0.25">
      <c r="B7" s="43"/>
      <c r="H7" s="38"/>
    </row>
    <row r="8" spans="2:14" x14ac:dyDescent="0.25">
      <c r="B8" s="43"/>
      <c r="D8" s="5" t="s">
        <v>4</v>
      </c>
      <c r="E8" s="26">
        <f ca="1">SUM(rRowNºVotos)+rVotosNulos+rVotosBlancos</f>
        <v>3205931</v>
      </c>
      <c r="G8" s="5" t="s">
        <v>6</v>
      </c>
      <c r="H8" s="39">
        <v>3174714</v>
      </c>
    </row>
    <row r="9" spans="2:14" x14ac:dyDescent="0.25">
      <c r="B9" s="43"/>
      <c r="D9" s="5" t="s">
        <v>9</v>
      </c>
      <c r="E9" s="15">
        <f ca="1">(rCenso-rVotantes)</f>
        <v>1674564</v>
      </c>
      <c r="G9" s="5" t="s">
        <v>8</v>
      </c>
      <c r="H9" s="4">
        <f>(rVotosVálidos-rVotosBlancos)</f>
        <v>3139858</v>
      </c>
    </row>
    <row r="10" spans="2:14" ht="5.0999999999999996" customHeight="1" x14ac:dyDescent="0.25"/>
    <row r="11" spans="2:14" s="7" customFormat="1" x14ac:dyDescent="0.25">
      <c r="D11" s="10" t="s">
        <v>37</v>
      </c>
      <c r="E11" s="8">
        <v>1050256</v>
      </c>
      <c r="F11" s="8">
        <v>807385</v>
      </c>
      <c r="G11" s="8">
        <v>591697</v>
      </c>
      <c r="H11" s="8">
        <v>385836</v>
      </c>
      <c r="I11" s="8">
        <v>132207</v>
      </c>
      <c r="J11" s="8">
        <v>64643</v>
      </c>
      <c r="K11" s="8">
        <v>37491</v>
      </c>
      <c r="L11" s="8">
        <v>32228</v>
      </c>
      <c r="M11" s="8">
        <v>38115</v>
      </c>
      <c r="N11" s="8"/>
    </row>
    <row r="12" spans="2:14" s="14" customFormat="1" x14ac:dyDescent="0.25">
      <c r="B12" s="11" t="s">
        <v>16</v>
      </c>
      <c r="D12" s="12" t="s">
        <v>38</v>
      </c>
      <c r="E12" s="13">
        <f t="shared" ref="E12:H12" si="0">IFERROR(E11/rVotosVálidos,0)</f>
        <v>0.33081909110552948</v>
      </c>
      <c r="F12" s="13">
        <f t="shared" si="0"/>
        <v>0.25431739677967841</v>
      </c>
      <c r="G12" s="13">
        <f t="shared" si="0"/>
        <v>0.1863780485423254</v>
      </c>
      <c r="H12" s="13">
        <f t="shared" si="0"/>
        <v>0.12153409724466518</v>
      </c>
      <c r="I12" s="13">
        <f t="shared" ref="I12:L12" si="1">IFERROR(I11/rVotosVálidos,0)</f>
        <v>4.1643751216645028E-2</v>
      </c>
      <c r="J12" s="13">
        <f t="shared" si="1"/>
        <v>2.0361834168369182E-2</v>
      </c>
      <c r="K12" s="13">
        <f t="shared" si="1"/>
        <v>1.1809252738986881E-2</v>
      </c>
      <c r="L12" s="13">
        <f t="shared" si="1"/>
        <v>1.0151465612335474E-2</v>
      </c>
      <c r="M12" s="13">
        <f t="shared" ref="M12:N12" si="2">IFERROR(M11/rVotosVálidos,0)</f>
        <v>1.2005805877316823E-2</v>
      </c>
      <c r="N12" s="13">
        <f t="shared" si="2"/>
        <v>0</v>
      </c>
    </row>
    <row r="13" spans="2:14" s="7" customFormat="1" x14ac:dyDescent="0.25">
      <c r="B13" s="9">
        <f ca="1">SUM(OFFSET(rXX,2,1,1,COUNTA(OFFSET(Madrid!$D$13,0,1,1,120))))</f>
        <v>129</v>
      </c>
      <c r="D13" s="10" t="s">
        <v>21</v>
      </c>
      <c r="E13" s="9">
        <f ca="1">IF(OR(rNºdeCargos="",rVotantes=""),"",IF(E12&gt;=rUmbralPerc,COUNTIF(OFFSET(rX,1,(COLUMN(E13)-COLUMN(rX)),rNºdeCargos,1),"&gt;=" &amp; LARGE(rDbCocientes,rNºdeCargos)),""))</f>
        <v>48</v>
      </c>
      <c r="F13" s="9">
        <f t="shared" ref="F13:H13" ca="1" si="3">IF(OR(rNºdeCargos="",rVotantes=""),"",IF(F12&gt;=rUmbralPerc,COUNTIF(OFFSET(rX,1,(COLUMN(F13)-COLUMN(rX)),rNºdeCargos,1),"&gt;=" &amp; LARGE(rDbCocientes,rNºdeCargos)),""))</f>
        <v>37</v>
      </c>
      <c r="G13" s="9">
        <f t="shared" ca="1" si="3"/>
        <v>27</v>
      </c>
      <c r="H13" s="9">
        <f t="shared" ca="1" si="3"/>
        <v>17</v>
      </c>
      <c r="I13" s="9" t="str">
        <f t="shared" ref="I13:L13" ca="1" si="4">IF(OR(rNºdeCargos="",rVotantes=""),"",IF(I12&gt;=rUmbralPerc,COUNTIF(OFFSET(rX,1,(COLUMN(I13)-COLUMN(rX)),rNºdeCargos,1),"&gt;=" &amp; LARGE(rDbCocientes,rNºdeCargos)),""))</f>
        <v/>
      </c>
      <c r="J13" s="9" t="str">
        <f t="shared" ca="1" si="4"/>
        <v/>
      </c>
      <c r="K13" s="9" t="str">
        <f t="shared" ca="1" si="4"/>
        <v/>
      </c>
      <c r="L13" s="9" t="str">
        <f t="shared" ca="1" si="4"/>
        <v/>
      </c>
      <c r="M13" s="9" t="str">
        <f t="shared" ref="M13:N13" ca="1" si="5">IF(OR(rNºdeCargos="",rVotantes=""),"",IF(M12&gt;=rUmbralPerc,COUNTIF(OFFSET(rX,1,(COLUMN(M13)-COLUMN(rX)),rNºdeCargos,1),"&gt;=" &amp; LARGE(rDbCocientes,rNºdeCargos)),""))</f>
        <v/>
      </c>
      <c r="N13" s="9" t="str">
        <f t="shared" ca="1" si="5"/>
        <v/>
      </c>
    </row>
    <row r="14" spans="2:14" ht="5.0999999999999996" customHeight="1" x14ac:dyDescent="0.25"/>
    <row r="15" spans="2:14" s="17" customFormat="1" ht="30" customHeight="1" x14ac:dyDescent="0.25">
      <c r="B15" s="20" t="s">
        <v>19</v>
      </c>
      <c r="C15" s="21" t="s">
        <v>20</v>
      </c>
      <c r="D15" s="20" t="s">
        <v>18</v>
      </c>
      <c r="E15" s="22" t="s">
        <v>0</v>
      </c>
      <c r="F15" s="22" t="s">
        <v>29</v>
      </c>
      <c r="G15" s="22" t="s">
        <v>53</v>
      </c>
      <c r="H15" s="22" t="s">
        <v>54</v>
      </c>
      <c r="I15" s="22" t="s">
        <v>55</v>
      </c>
      <c r="J15" s="22" t="s">
        <v>33</v>
      </c>
      <c r="K15" s="22" t="s">
        <v>35</v>
      </c>
      <c r="L15" s="22" t="s">
        <v>34</v>
      </c>
      <c r="M15" s="28" t="s">
        <v>56</v>
      </c>
      <c r="N15" s="28" t="s">
        <v>36</v>
      </c>
    </row>
    <row r="16" spans="2:14" x14ac:dyDescent="0.25">
      <c r="B16" s="23">
        <f t="shared" ref="B16:B17" si="6">IF((ROW()-ROW(rX))&lt;=rNºdeCargos,(ROW()-ROW(rX)),"")</f>
        <v>1</v>
      </c>
      <c r="C16" s="24" t="str">
        <f t="shared" ref="C16:C40" ca="1" si="7">IF(OR(rNºdeCargos="",rVotantes="",C15="",B16=""),"",IF((MAX(OFFSET(rX,B16,3,1,COUNTA(OFFSET(rX,0,3,1,100))))-rFxUmbralVotos)&lt;0,"","-"))</f>
        <v>-</v>
      </c>
      <c r="D16" s="23">
        <f t="shared" ref="D16:D29" ca="1" si="8">IF(C16="","",COUNTIF(OFFSET(rX,1,3,B16,COUNTA(OFFSET(rX,0,3,1,100))),"&gt;=" &amp; rFxUmbralVotos))</f>
        <v>4</v>
      </c>
      <c r="E16" s="23">
        <f t="shared" ref="E16:N24" si="9">IF(AND(E$12&gt;=rUmbralPerc,$B16&lt;&gt;""),QUOTIENT(E$11,$B16),0)</f>
        <v>1050256</v>
      </c>
      <c r="F16" s="23">
        <f t="shared" si="9"/>
        <v>807385</v>
      </c>
      <c r="G16" s="23">
        <f t="shared" si="9"/>
        <v>591697</v>
      </c>
      <c r="H16" s="23">
        <f t="shared" si="9"/>
        <v>385836</v>
      </c>
      <c r="I16" s="23">
        <f t="shared" si="9"/>
        <v>0</v>
      </c>
      <c r="J16" s="23">
        <f t="shared" si="9"/>
        <v>0</v>
      </c>
      <c r="K16" s="23">
        <f t="shared" si="9"/>
        <v>0</v>
      </c>
      <c r="L16" s="23">
        <f t="shared" si="9"/>
        <v>0</v>
      </c>
      <c r="M16" s="23">
        <f t="shared" si="9"/>
        <v>0</v>
      </c>
      <c r="N16" s="23">
        <f t="shared" si="9"/>
        <v>0</v>
      </c>
    </row>
    <row r="17" spans="2:14" x14ac:dyDescent="0.25">
      <c r="B17" s="23">
        <f t="shared" si="6"/>
        <v>2</v>
      </c>
      <c r="C17" s="24" t="str">
        <f t="shared" ca="1" si="7"/>
        <v>-</v>
      </c>
      <c r="D17" s="23">
        <f t="shared" ca="1" si="8"/>
        <v>8</v>
      </c>
      <c r="E17" s="23">
        <f t="shared" si="9"/>
        <v>525128</v>
      </c>
      <c r="F17" s="23">
        <f t="shared" si="9"/>
        <v>403692</v>
      </c>
      <c r="G17" s="23">
        <f t="shared" si="9"/>
        <v>295848</v>
      </c>
      <c r="H17" s="23">
        <f t="shared" si="9"/>
        <v>192918</v>
      </c>
      <c r="I17" s="23">
        <f t="shared" si="9"/>
        <v>0</v>
      </c>
      <c r="J17" s="23">
        <f t="shared" si="9"/>
        <v>0</v>
      </c>
      <c r="K17" s="23">
        <f t="shared" si="9"/>
        <v>0</v>
      </c>
      <c r="L17" s="23">
        <f t="shared" si="9"/>
        <v>0</v>
      </c>
      <c r="M17" s="23">
        <f t="shared" si="9"/>
        <v>0</v>
      </c>
      <c r="N17" s="23">
        <f t="shared" si="9"/>
        <v>0</v>
      </c>
    </row>
    <row r="18" spans="2:14" x14ac:dyDescent="0.25">
      <c r="B18" s="27">
        <f t="shared" ref="B18:B29" si="10">IF((ROW()-ROW(rX))&lt;=rNºdeCargos,(ROW()-ROW(rX)),"")</f>
        <v>3</v>
      </c>
      <c r="C18" s="24" t="str">
        <f t="shared" ca="1" si="7"/>
        <v>-</v>
      </c>
      <c r="D18" s="23">
        <f t="shared" ca="1" si="8"/>
        <v>12</v>
      </c>
      <c r="E18" s="23">
        <f t="shared" si="9"/>
        <v>350085</v>
      </c>
      <c r="F18" s="23">
        <f t="shared" si="9"/>
        <v>269128</v>
      </c>
      <c r="G18" s="23">
        <f t="shared" si="9"/>
        <v>197232</v>
      </c>
      <c r="H18" s="23">
        <f t="shared" si="9"/>
        <v>128612</v>
      </c>
      <c r="I18" s="23">
        <f t="shared" si="9"/>
        <v>0</v>
      </c>
      <c r="J18" s="23">
        <f t="shared" si="9"/>
        <v>0</v>
      </c>
      <c r="K18" s="23">
        <f t="shared" si="9"/>
        <v>0</v>
      </c>
      <c r="L18" s="23">
        <f t="shared" si="9"/>
        <v>0</v>
      </c>
      <c r="M18" s="23">
        <f t="shared" si="9"/>
        <v>0</v>
      </c>
      <c r="N18" s="23">
        <f t="shared" si="9"/>
        <v>0</v>
      </c>
    </row>
    <row r="19" spans="2:14" x14ac:dyDescent="0.25">
      <c r="B19" s="27">
        <f t="shared" si="10"/>
        <v>4</v>
      </c>
      <c r="C19" s="24" t="str">
        <f t="shared" ca="1" si="7"/>
        <v>-</v>
      </c>
      <c r="D19" s="23">
        <f t="shared" ca="1" si="8"/>
        <v>16</v>
      </c>
      <c r="E19" s="23">
        <f t="shared" si="9"/>
        <v>262564</v>
      </c>
      <c r="F19" s="23">
        <f t="shared" si="9"/>
        <v>201846</v>
      </c>
      <c r="G19" s="23">
        <f t="shared" si="9"/>
        <v>147924</v>
      </c>
      <c r="H19" s="23">
        <f t="shared" si="9"/>
        <v>96459</v>
      </c>
      <c r="I19" s="23">
        <f t="shared" si="9"/>
        <v>0</v>
      </c>
      <c r="J19" s="23">
        <f t="shared" si="9"/>
        <v>0</v>
      </c>
      <c r="K19" s="23">
        <f t="shared" si="9"/>
        <v>0</v>
      </c>
      <c r="L19" s="23">
        <f t="shared" si="9"/>
        <v>0</v>
      </c>
      <c r="M19" s="23">
        <f t="shared" si="9"/>
        <v>0</v>
      </c>
      <c r="N19" s="23">
        <f t="shared" si="9"/>
        <v>0</v>
      </c>
    </row>
    <row r="20" spans="2:14" x14ac:dyDescent="0.25">
      <c r="B20" s="27">
        <f t="shared" si="10"/>
        <v>5</v>
      </c>
      <c r="C20" s="24" t="str">
        <f t="shared" ca="1" si="7"/>
        <v>-</v>
      </c>
      <c r="D20" s="23">
        <f t="shared" ca="1" si="8"/>
        <v>20</v>
      </c>
      <c r="E20" s="23">
        <f t="shared" si="9"/>
        <v>210051</v>
      </c>
      <c r="F20" s="23">
        <f t="shared" si="9"/>
        <v>161477</v>
      </c>
      <c r="G20" s="23">
        <f t="shared" si="9"/>
        <v>118339</v>
      </c>
      <c r="H20" s="23">
        <f t="shared" si="9"/>
        <v>77167</v>
      </c>
      <c r="I20" s="23">
        <f t="shared" si="9"/>
        <v>0</v>
      </c>
      <c r="J20" s="23">
        <f t="shared" si="9"/>
        <v>0</v>
      </c>
      <c r="K20" s="23">
        <f t="shared" si="9"/>
        <v>0</v>
      </c>
      <c r="L20" s="23">
        <f t="shared" si="9"/>
        <v>0</v>
      </c>
      <c r="M20" s="23">
        <f t="shared" si="9"/>
        <v>0</v>
      </c>
      <c r="N20" s="23">
        <f t="shared" si="9"/>
        <v>0</v>
      </c>
    </row>
    <row r="21" spans="2:14" x14ac:dyDescent="0.25">
      <c r="B21" s="27">
        <f t="shared" si="10"/>
        <v>6</v>
      </c>
      <c r="C21" s="24" t="str">
        <f t="shared" ca="1" si="7"/>
        <v>-</v>
      </c>
      <c r="D21" s="23">
        <f t="shared" ca="1" si="8"/>
        <v>24</v>
      </c>
      <c r="E21" s="23">
        <f t="shared" si="9"/>
        <v>175042</v>
      </c>
      <c r="F21" s="23">
        <f t="shared" si="9"/>
        <v>134564</v>
      </c>
      <c r="G21" s="23">
        <f t="shared" si="9"/>
        <v>98616</v>
      </c>
      <c r="H21" s="23">
        <f t="shared" si="9"/>
        <v>64306</v>
      </c>
      <c r="I21" s="23">
        <f t="shared" si="9"/>
        <v>0</v>
      </c>
      <c r="J21" s="23">
        <f t="shared" si="9"/>
        <v>0</v>
      </c>
      <c r="K21" s="23">
        <f t="shared" si="9"/>
        <v>0</v>
      </c>
      <c r="L21" s="23">
        <f t="shared" si="9"/>
        <v>0</v>
      </c>
      <c r="M21" s="23">
        <f t="shared" si="9"/>
        <v>0</v>
      </c>
      <c r="N21" s="23">
        <f t="shared" si="9"/>
        <v>0</v>
      </c>
    </row>
    <row r="22" spans="2:14" x14ac:dyDescent="0.25">
      <c r="B22" s="27">
        <f t="shared" si="10"/>
        <v>7</v>
      </c>
      <c r="C22" s="24" t="str">
        <f t="shared" ca="1" si="7"/>
        <v>-</v>
      </c>
      <c r="D22" s="23">
        <f t="shared" ca="1" si="8"/>
        <v>28</v>
      </c>
      <c r="E22" s="23">
        <f t="shared" si="9"/>
        <v>150036</v>
      </c>
      <c r="F22" s="23">
        <f t="shared" si="9"/>
        <v>115340</v>
      </c>
      <c r="G22" s="23">
        <f t="shared" si="9"/>
        <v>84528</v>
      </c>
      <c r="H22" s="23">
        <f t="shared" si="9"/>
        <v>55119</v>
      </c>
      <c r="I22" s="23">
        <f t="shared" si="9"/>
        <v>0</v>
      </c>
      <c r="J22" s="23">
        <f t="shared" si="9"/>
        <v>0</v>
      </c>
      <c r="K22" s="23">
        <f t="shared" si="9"/>
        <v>0</v>
      </c>
      <c r="L22" s="23">
        <f t="shared" si="9"/>
        <v>0</v>
      </c>
      <c r="M22" s="23">
        <f t="shared" si="9"/>
        <v>0</v>
      </c>
      <c r="N22" s="23">
        <f t="shared" si="9"/>
        <v>0</v>
      </c>
    </row>
    <row r="23" spans="2:14" x14ac:dyDescent="0.25">
      <c r="B23" s="27">
        <f t="shared" si="10"/>
        <v>8</v>
      </c>
      <c r="C23" s="24" t="str">
        <f t="shared" ca="1" si="7"/>
        <v>-</v>
      </c>
      <c r="D23" s="23">
        <f t="shared" ca="1" si="8"/>
        <v>32</v>
      </c>
      <c r="E23" s="23">
        <f t="shared" si="9"/>
        <v>131282</v>
      </c>
      <c r="F23" s="23">
        <f t="shared" si="9"/>
        <v>100923</v>
      </c>
      <c r="G23" s="23">
        <f t="shared" si="9"/>
        <v>73962</v>
      </c>
      <c r="H23" s="23">
        <f t="shared" si="9"/>
        <v>48229</v>
      </c>
      <c r="I23" s="23">
        <f t="shared" si="9"/>
        <v>0</v>
      </c>
      <c r="J23" s="23">
        <f t="shared" si="9"/>
        <v>0</v>
      </c>
      <c r="K23" s="23">
        <f t="shared" si="9"/>
        <v>0</v>
      </c>
      <c r="L23" s="23">
        <f t="shared" si="9"/>
        <v>0</v>
      </c>
      <c r="M23" s="23">
        <f t="shared" si="9"/>
        <v>0</v>
      </c>
      <c r="N23" s="23">
        <f t="shared" si="9"/>
        <v>0</v>
      </c>
    </row>
    <row r="24" spans="2:14" x14ac:dyDescent="0.25">
      <c r="B24" s="27">
        <f t="shared" si="10"/>
        <v>9</v>
      </c>
      <c r="C24" s="24" t="str">
        <f t="shared" ca="1" si="7"/>
        <v>-</v>
      </c>
      <c r="D24" s="23">
        <f t="shared" ca="1" si="8"/>
        <v>36</v>
      </c>
      <c r="E24" s="23">
        <f t="shared" si="9"/>
        <v>116695</v>
      </c>
      <c r="F24" s="23">
        <f t="shared" ref="E24:N29" si="11">IF(AND(F$12&gt;=rUmbralPerc,$B24&lt;&gt;""),QUOTIENT(F$11,$B24),0)</f>
        <v>89709</v>
      </c>
      <c r="G24" s="23">
        <f t="shared" si="11"/>
        <v>65744</v>
      </c>
      <c r="H24" s="23">
        <f t="shared" si="11"/>
        <v>42870</v>
      </c>
      <c r="I24" s="23">
        <f t="shared" si="11"/>
        <v>0</v>
      </c>
      <c r="J24" s="23">
        <f t="shared" si="11"/>
        <v>0</v>
      </c>
      <c r="K24" s="23">
        <f t="shared" si="11"/>
        <v>0</v>
      </c>
      <c r="L24" s="23">
        <f t="shared" si="11"/>
        <v>0</v>
      </c>
      <c r="M24" s="23">
        <f t="shared" si="11"/>
        <v>0</v>
      </c>
      <c r="N24" s="23">
        <f t="shared" si="11"/>
        <v>0</v>
      </c>
    </row>
    <row r="25" spans="2:14" x14ac:dyDescent="0.25">
      <c r="B25" s="27">
        <f t="shared" si="10"/>
        <v>10</v>
      </c>
      <c r="C25" s="24" t="str">
        <f t="shared" ca="1" si="7"/>
        <v>-</v>
      </c>
      <c r="D25" s="23">
        <f t="shared" ca="1" si="8"/>
        <v>40</v>
      </c>
      <c r="E25" s="23">
        <f t="shared" si="11"/>
        <v>105025</v>
      </c>
      <c r="F25" s="23">
        <f t="shared" si="11"/>
        <v>80738</v>
      </c>
      <c r="G25" s="23">
        <f t="shared" si="11"/>
        <v>59169</v>
      </c>
      <c r="H25" s="23">
        <f t="shared" si="11"/>
        <v>38583</v>
      </c>
      <c r="I25" s="23">
        <f t="shared" si="11"/>
        <v>0</v>
      </c>
      <c r="J25" s="23">
        <f t="shared" si="11"/>
        <v>0</v>
      </c>
      <c r="K25" s="23">
        <f t="shared" si="11"/>
        <v>0</v>
      </c>
      <c r="L25" s="23">
        <f t="shared" si="11"/>
        <v>0</v>
      </c>
      <c r="M25" s="23">
        <f t="shared" si="11"/>
        <v>0</v>
      </c>
      <c r="N25" s="23">
        <f t="shared" si="11"/>
        <v>0</v>
      </c>
    </row>
    <row r="26" spans="2:14" x14ac:dyDescent="0.25">
      <c r="B26" s="27">
        <f t="shared" si="10"/>
        <v>11</v>
      </c>
      <c r="C26" s="24" t="str">
        <f t="shared" ca="1" si="7"/>
        <v>-</v>
      </c>
      <c r="D26" s="23">
        <f t="shared" ca="1" si="8"/>
        <v>44</v>
      </c>
      <c r="E26" s="23">
        <f t="shared" si="11"/>
        <v>95477</v>
      </c>
      <c r="F26" s="23">
        <f t="shared" si="11"/>
        <v>73398</v>
      </c>
      <c r="G26" s="23">
        <f t="shared" si="11"/>
        <v>53790</v>
      </c>
      <c r="H26" s="23">
        <f t="shared" si="11"/>
        <v>35076</v>
      </c>
      <c r="I26" s="23">
        <f t="shared" si="11"/>
        <v>0</v>
      </c>
      <c r="J26" s="23">
        <f t="shared" si="11"/>
        <v>0</v>
      </c>
      <c r="K26" s="23">
        <f t="shared" si="11"/>
        <v>0</v>
      </c>
      <c r="L26" s="23">
        <f t="shared" si="11"/>
        <v>0</v>
      </c>
      <c r="M26" s="23">
        <f t="shared" si="11"/>
        <v>0</v>
      </c>
      <c r="N26" s="23">
        <f t="shared" si="11"/>
        <v>0</v>
      </c>
    </row>
    <row r="27" spans="2:14" x14ac:dyDescent="0.25">
      <c r="B27" s="27">
        <f t="shared" si="10"/>
        <v>12</v>
      </c>
      <c r="C27" s="24" t="str">
        <f ca="1">IF(OR(rNºdeCargos="",rVotantes="",C26="",B27=""),"",IF((MAX(OFFSET(rX,B27,3,1,COUNTA(OFFSET(rX,0,3,1,100))))-rFxUmbralVotos)&lt;0,"","-"))</f>
        <v>-</v>
      </c>
      <c r="D27" s="23">
        <f t="shared" ca="1" si="8"/>
        <v>48</v>
      </c>
      <c r="E27" s="23">
        <f t="shared" si="11"/>
        <v>87521</v>
      </c>
      <c r="F27" s="23">
        <f t="shared" si="11"/>
        <v>67282</v>
      </c>
      <c r="G27" s="23">
        <f t="shared" si="11"/>
        <v>49308</v>
      </c>
      <c r="H27" s="23">
        <f t="shared" si="11"/>
        <v>32153</v>
      </c>
      <c r="I27" s="23">
        <f t="shared" si="11"/>
        <v>0</v>
      </c>
      <c r="J27" s="23">
        <f t="shared" si="11"/>
        <v>0</v>
      </c>
      <c r="K27" s="23">
        <f t="shared" si="11"/>
        <v>0</v>
      </c>
      <c r="L27" s="23">
        <f t="shared" si="11"/>
        <v>0</v>
      </c>
      <c r="M27" s="23">
        <f t="shared" si="11"/>
        <v>0</v>
      </c>
      <c r="N27" s="23">
        <f t="shared" si="11"/>
        <v>0</v>
      </c>
    </row>
    <row r="28" spans="2:14" x14ac:dyDescent="0.25">
      <c r="B28" s="27">
        <f t="shared" si="10"/>
        <v>13</v>
      </c>
      <c r="C28" s="24" t="str">
        <f t="shared" ca="1" si="7"/>
        <v>-</v>
      </c>
      <c r="D28" s="23">
        <f t="shared" ca="1" si="8"/>
        <v>52</v>
      </c>
      <c r="E28" s="23">
        <f t="shared" si="11"/>
        <v>80788</v>
      </c>
      <c r="F28" s="23">
        <f t="shared" si="11"/>
        <v>62106</v>
      </c>
      <c r="G28" s="23">
        <f t="shared" si="11"/>
        <v>45515</v>
      </c>
      <c r="H28" s="23">
        <f t="shared" si="11"/>
        <v>29679</v>
      </c>
      <c r="I28" s="23">
        <f t="shared" si="11"/>
        <v>0</v>
      </c>
      <c r="J28" s="23">
        <f t="shared" si="11"/>
        <v>0</v>
      </c>
      <c r="K28" s="23">
        <f t="shared" si="11"/>
        <v>0</v>
      </c>
      <c r="L28" s="23">
        <f t="shared" si="11"/>
        <v>0</v>
      </c>
      <c r="M28" s="23">
        <f t="shared" si="11"/>
        <v>0</v>
      </c>
      <c r="N28" s="23">
        <f t="shared" si="11"/>
        <v>0</v>
      </c>
    </row>
    <row r="29" spans="2:14" x14ac:dyDescent="0.25">
      <c r="B29" s="27">
        <f t="shared" si="10"/>
        <v>14</v>
      </c>
      <c r="C29" s="24" t="str">
        <f t="shared" ca="1" si="7"/>
        <v>-</v>
      </c>
      <c r="D29" s="23">
        <f t="shared" ca="1" si="8"/>
        <v>56</v>
      </c>
      <c r="E29" s="23">
        <f t="shared" si="11"/>
        <v>75018</v>
      </c>
      <c r="F29" s="23">
        <f t="shared" si="11"/>
        <v>57670</v>
      </c>
      <c r="G29" s="23">
        <f t="shared" si="11"/>
        <v>42264</v>
      </c>
      <c r="H29" s="23">
        <f t="shared" si="11"/>
        <v>27559</v>
      </c>
      <c r="I29" s="23">
        <f t="shared" si="11"/>
        <v>0</v>
      </c>
      <c r="J29" s="23">
        <f t="shared" si="11"/>
        <v>0</v>
      </c>
      <c r="K29" s="23">
        <f t="shared" si="11"/>
        <v>0</v>
      </c>
      <c r="L29" s="23">
        <f t="shared" si="11"/>
        <v>0</v>
      </c>
      <c r="M29" s="23">
        <f t="shared" si="11"/>
        <v>0</v>
      </c>
      <c r="N29" s="23">
        <f t="shared" si="11"/>
        <v>0</v>
      </c>
    </row>
    <row r="30" spans="2:14" x14ac:dyDescent="0.25">
      <c r="B30" s="27">
        <f t="shared" ref="B30:B64" si="12">IF((ROW()-ROW(rX))&lt;=rNºdeCargos,(ROW()-ROW(rX)),"")</f>
        <v>15</v>
      </c>
      <c r="C30" s="24" t="str">
        <f t="shared" ca="1" si="7"/>
        <v>-</v>
      </c>
      <c r="D30" s="27">
        <f t="shared" ref="D30:D64" ca="1" si="13">IF(C30="","",COUNTIF(OFFSET(rX,1,3,B30,COUNTA(OFFSET(rX,0,3,1,100))),"&gt;=" &amp; rFxUmbralVotos))</f>
        <v>60</v>
      </c>
      <c r="E30" s="27">
        <f t="shared" ref="E30:N39" si="14">IF(AND(E$12&gt;=rUmbralPerc,$B30&lt;&gt;""),QUOTIENT(E$11,$B30),0)</f>
        <v>70017</v>
      </c>
      <c r="F30" s="27">
        <f t="shared" si="14"/>
        <v>53825</v>
      </c>
      <c r="G30" s="27">
        <f t="shared" si="14"/>
        <v>39446</v>
      </c>
      <c r="H30" s="27">
        <f t="shared" si="14"/>
        <v>25722</v>
      </c>
      <c r="I30" s="27">
        <f t="shared" si="14"/>
        <v>0</v>
      </c>
      <c r="J30" s="27">
        <f t="shared" si="14"/>
        <v>0</v>
      </c>
      <c r="K30" s="27">
        <f t="shared" si="14"/>
        <v>0</v>
      </c>
      <c r="L30" s="27">
        <f t="shared" si="14"/>
        <v>0</v>
      </c>
      <c r="M30" s="27">
        <f t="shared" si="14"/>
        <v>0</v>
      </c>
      <c r="N30" s="27">
        <f t="shared" si="14"/>
        <v>0</v>
      </c>
    </row>
    <row r="31" spans="2:14" x14ac:dyDescent="0.25">
      <c r="B31" s="27">
        <f t="shared" si="12"/>
        <v>16</v>
      </c>
      <c r="C31" s="24" t="str">
        <f t="shared" ca="1" si="7"/>
        <v>-</v>
      </c>
      <c r="D31" s="27">
        <f t="shared" ca="1" si="13"/>
        <v>64</v>
      </c>
      <c r="E31" s="27">
        <f t="shared" si="14"/>
        <v>65641</v>
      </c>
      <c r="F31" s="27">
        <f t="shared" si="14"/>
        <v>50461</v>
      </c>
      <c r="G31" s="27">
        <f t="shared" si="14"/>
        <v>36981</v>
      </c>
      <c r="H31" s="27">
        <f t="shared" si="14"/>
        <v>24114</v>
      </c>
      <c r="I31" s="27">
        <f t="shared" si="14"/>
        <v>0</v>
      </c>
      <c r="J31" s="27">
        <f t="shared" si="14"/>
        <v>0</v>
      </c>
      <c r="K31" s="27">
        <f t="shared" si="14"/>
        <v>0</v>
      </c>
      <c r="L31" s="27">
        <f t="shared" si="14"/>
        <v>0</v>
      </c>
      <c r="M31" s="27">
        <f t="shared" si="14"/>
        <v>0</v>
      </c>
      <c r="N31" s="27">
        <f t="shared" si="14"/>
        <v>0</v>
      </c>
    </row>
    <row r="32" spans="2:14" x14ac:dyDescent="0.25">
      <c r="B32" s="27">
        <f t="shared" si="12"/>
        <v>17</v>
      </c>
      <c r="C32" s="24" t="str">
        <f t="shared" ca="1" si="7"/>
        <v>-</v>
      </c>
      <c r="D32" s="27">
        <f t="shared" ca="1" si="13"/>
        <v>68</v>
      </c>
      <c r="E32" s="27">
        <f t="shared" si="14"/>
        <v>61779</v>
      </c>
      <c r="F32" s="27">
        <f t="shared" si="14"/>
        <v>47493</v>
      </c>
      <c r="G32" s="27">
        <f t="shared" si="14"/>
        <v>34805</v>
      </c>
      <c r="H32" s="27">
        <f t="shared" si="14"/>
        <v>22696</v>
      </c>
      <c r="I32" s="27">
        <f t="shared" si="14"/>
        <v>0</v>
      </c>
      <c r="J32" s="27">
        <f t="shared" si="14"/>
        <v>0</v>
      </c>
      <c r="K32" s="27">
        <f t="shared" si="14"/>
        <v>0</v>
      </c>
      <c r="L32" s="27">
        <f t="shared" si="14"/>
        <v>0</v>
      </c>
      <c r="M32" s="27">
        <f t="shared" si="14"/>
        <v>0</v>
      </c>
      <c r="N32" s="27">
        <f t="shared" si="14"/>
        <v>0</v>
      </c>
    </row>
    <row r="33" spans="2:14" x14ac:dyDescent="0.25">
      <c r="B33" s="27">
        <f t="shared" si="12"/>
        <v>18</v>
      </c>
      <c r="C33" s="24" t="str">
        <f t="shared" ca="1" si="7"/>
        <v>-</v>
      </c>
      <c r="D33" s="27">
        <f t="shared" ca="1" si="13"/>
        <v>71</v>
      </c>
      <c r="E33" s="27">
        <f t="shared" si="14"/>
        <v>58347</v>
      </c>
      <c r="F33" s="27">
        <f t="shared" si="14"/>
        <v>44854</v>
      </c>
      <c r="G33" s="27">
        <f t="shared" si="14"/>
        <v>32872</v>
      </c>
      <c r="H33" s="27">
        <f t="shared" si="14"/>
        <v>21435</v>
      </c>
      <c r="I33" s="27">
        <f t="shared" si="14"/>
        <v>0</v>
      </c>
      <c r="J33" s="27">
        <f t="shared" si="14"/>
        <v>0</v>
      </c>
      <c r="K33" s="27">
        <f t="shared" si="14"/>
        <v>0</v>
      </c>
      <c r="L33" s="27">
        <f t="shared" si="14"/>
        <v>0</v>
      </c>
      <c r="M33" s="27">
        <f t="shared" si="14"/>
        <v>0</v>
      </c>
      <c r="N33" s="27">
        <f t="shared" si="14"/>
        <v>0</v>
      </c>
    </row>
    <row r="34" spans="2:14" x14ac:dyDescent="0.25">
      <c r="B34" s="27">
        <f t="shared" si="12"/>
        <v>19</v>
      </c>
      <c r="C34" s="24" t="str">
        <f t="shared" ca="1" si="7"/>
        <v>-</v>
      </c>
      <c r="D34" s="27">
        <f t="shared" ca="1" si="13"/>
        <v>74</v>
      </c>
      <c r="E34" s="27">
        <f t="shared" si="14"/>
        <v>55276</v>
      </c>
      <c r="F34" s="27">
        <f t="shared" si="14"/>
        <v>42493</v>
      </c>
      <c r="G34" s="27">
        <f t="shared" si="14"/>
        <v>31141</v>
      </c>
      <c r="H34" s="27">
        <f t="shared" si="14"/>
        <v>20307</v>
      </c>
      <c r="I34" s="27">
        <f t="shared" si="14"/>
        <v>0</v>
      </c>
      <c r="J34" s="27">
        <f t="shared" si="14"/>
        <v>0</v>
      </c>
      <c r="K34" s="27">
        <f t="shared" si="14"/>
        <v>0</v>
      </c>
      <c r="L34" s="27">
        <f t="shared" si="14"/>
        <v>0</v>
      </c>
      <c r="M34" s="27">
        <f t="shared" si="14"/>
        <v>0</v>
      </c>
      <c r="N34" s="27">
        <f t="shared" si="14"/>
        <v>0</v>
      </c>
    </row>
    <row r="35" spans="2:14" x14ac:dyDescent="0.25">
      <c r="B35" s="27">
        <f t="shared" si="12"/>
        <v>20</v>
      </c>
      <c r="C35" s="24" t="str">
        <f t="shared" ca="1" si="7"/>
        <v>-</v>
      </c>
      <c r="D35" s="27">
        <f t="shared" ca="1" si="13"/>
        <v>77</v>
      </c>
      <c r="E35" s="27">
        <f t="shared" si="14"/>
        <v>52512</v>
      </c>
      <c r="F35" s="27">
        <f t="shared" si="14"/>
        <v>40369</v>
      </c>
      <c r="G35" s="27">
        <f t="shared" si="14"/>
        <v>29584</v>
      </c>
      <c r="H35" s="27">
        <f t="shared" si="14"/>
        <v>19291</v>
      </c>
      <c r="I35" s="27">
        <f t="shared" si="14"/>
        <v>0</v>
      </c>
      <c r="J35" s="27">
        <f t="shared" si="14"/>
        <v>0</v>
      </c>
      <c r="K35" s="27">
        <f t="shared" si="14"/>
        <v>0</v>
      </c>
      <c r="L35" s="27">
        <f t="shared" si="14"/>
        <v>0</v>
      </c>
      <c r="M35" s="27">
        <f t="shared" si="14"/>
        <v>0</v>
      </c>
      <c r="N35" s="27">
        <f t="shared" si="14"/>
        <v>0</v>
      </c>
    </row>
    <row r="36" spans="2:14" x14ac:dyDescent="0.25">
      <c r="B36" s="27">
        <f t="shared" si="12"/>
        <v>21</v>
      </c>
      <c r="C36" s="24" t="str">
        <f t="shared" ca="1" si="7"/>
        <v>-</v>
      </c>
      <c r="D36" s="27">
        <f t="shared" ca="1" si="13"/>
        <v>80</v>
      </c>
      <c r="E36" s="27">
        <f t="shared" si="14"/>
        <v>50012</v>
      </c>
      <c r="F36" s="27">
        <f t="shared" si="14"/>
        <v>38446</v>
      </c>
      <c r="G36" s="27">
        <f t="shared" si="14"/>
        <v>28176</v>
      </c>
      <c r="H36" s="27">
        <f t="shared" si="14"/>
        <v>18373</v>
      </c>
      <c r="I36" s="27">
        <f t="shared" si="14"/>
        <v>0</v>
      </c>
      <c r="J36" s="27">
        <f t="shared" si="14"/>
        <v>0</v>
      </c>
      <c r="K36" s="27">
        <f t="shared" si="14"/>
        <v>0</v>
      </c>
      <c r="L36" s="27">
        <f t="shared" si="14"/>
        <v>0</v>
      </c>
      <c r="M36" s="27">
        <f t="shared" si="14"/>
        <v>0</v>
      </c>
      <c r="N36" s="27">
        <f t="shared" si="14"/>
        <v>0</v>
      </c>
    </row>
    <row r="37" spans="2:14" x14ac:dyDescent="0.25">
      <c r="B37" s="27">
        <f t="shared" si="12"/>
        <v>22</v>
      </c>
      <c r="C37" s="24" t="str">
        <f t="shared" ca="1" si="7"/>
        <v>-</v>
      </c>
      <c r="D37" s="27">
        <f t="shared" ca="1" si="13"/>
        <v>83</v>
      </c>
      <c r="E37" s="27">
        <f t="shared" si="14"/>
        <v>47738</v>
      </c>
      <c r="F37" s="27">
        <f t="shared" si="14"/>
        <v>36699</v>
      </c>
      <c r="G37" s="27">
        <f t="shared" si="14"/>
        <v>26895</v>
      </c>
      <c r="H37" s="27">
        <f t="shared" si="14"/>
        <v>17538</v>
      </c>
      <c r="I37" s="27">
        <f t="shared" si="14"/>
        <v>0</v>
      </c>
      <c r="J37" s="27">
        <f t="shared" si="14"/>
        <v>0</v>
      </c>
      <c r="K37" s="27">
        <f t="shared" si="14"/>
        <v>0</v>
      </c>
      <c r="L37" s="27">
        <f t="shared" si="14"/>
        <v>0</v>
      </c>
      <c r="M37" s="27">
        <f t="shared" si="14"/>
        <v>0</v>
      </c>
      <c r="N37" s="27">
        <f t="shared" si="14"/>
        <v>0</v>
      </c>
    </row>
    <row r="38" spans="2:14" x14ac:dyDescent="0.25">
      <c r="B38" s="27">
        <f t="shared" si="12"/>
        <v>23</v>
      </c>
      <c r="C38" s="24" t="str">
        <f t="shared" ca="1" si="7"/>
        <v>-</v>
      </c>
      <c r="D38" s="27">
        <f t="shared" ca="1" si="13"/>
        <v>86</v>
      </c>
      <c r="E38" s="27">
        <f t="shared" si="14"/>
        <v>45663</v>
      </c>
      <c r="F38" s="27">
        <f t="shared" si="14"/>
        <v>35103</v>
      </c>
      <c r="G38" s="27">
        <f t="shared" si="14"/>
        <v>25725</v>
      </c>
      <c r="H38" s="27">
        <f t="shared" si="14"/>
        <v>16775</v>
      </c>
      <c r="I38" s="27">
        <f t="shared" si="14"/>
        <v>0</v>
      </c>
      <c r="J38" s="27">
        <f t="shared" si="14"/>
        <v>0</v>
      </c>
      <c r="K38" s="27">
        <f t="shared" si="14"/>
        <v>0</v>
      </c>
      <c r="L38" s="27">
        <f t="shared" si="14"/>
        <v>0</v>
      </c>
      <c r="M38" s="27">
        <f t="shared" si="14"/>
        <v>0</v>
      </c>
      <c r="N38" s="27">
        <f t="shared" si="14"/>
        <v>0</v>
      </c>
    </row>
    <row r="39" spans="2:14" x14ac:dyDescent="0.25">
      <c r="B39" s="27">
        <f t="shared" si="12"/>
        <v>24</v>
      </c>
      <c r="C39" s="24" t="str">
        <f t="shared" ca="1" si="7"/>
        <v>-</v>
      </c>
      <c r="D39" s="27">
        <f t="shared" ca="1" si="13"/>
        <v>89</v>
      </c>
      <c r="E39" s="27">
        <f t="shared" si="14"/>
        <v>43760</v>
      </c>
      <c r="F39" s="27">
        <f t="shared" si="14"/>
        <v>33641</v>
      </c>
      <c r="G39" s="27">
        <f t="shared" si="14"/>
        <v>24654</v>
      </c>
      <c r="H39" s="27">
        <f t="shared" si="14"/>
        <v>16076</v>
      </c>
      <c r="I39" s="27">
        <f t="shared" si="14"/>
        <v>0</v>
      </c>
      <c r="J39" s="27">
        <f t="shared" si="14"/>
        <v>0</v>
      </c>
      <c r="K39" s="27">
        <f t="shared" si="14"/>
        <v>0</v>
      </c>
      <c r="L39" s="27">
        <f t="shared" si="14"/>
        <v>0</v>
      </c>
      <c r="M39" s="27">
        <f t="shared" si="14"/>
        <v>0</v>
      </c>
      <c r="N39" s="27">
        <f t="shared" si="14"/>
        <v>0</v>
      </c>
    </row>
    <row r="40" spans="2:14" x14ac:dyDescent="0.25">
      <c r="B40" s="27">
        <f t="shared" si="12"/>
        <v>25</v>
      </c>
      <c r="C40" s="24" t="str">
        <f t="shared" ca="1" si="7"/>
        <v>-</v>
      </c>
      <c r="D40" s="27">
        <f t="shared" ca="1" si="13"/>
        <v>92</v>
      </c>
      <c r="E40" s="27">
        <f t="shared" ref="E40:N49" si="15">IF(AND(E$12&gt;=rUmbralPerc,$B40&lt;&gt;""),QUOTIENT(E$11,$B40),0)</f>
        <v>42010</v>
      </c>
      <c r="F40" s="27">
        <f t="shared" si="15"/>
        <v>32295</v>
      </c>
      <c r="G40" s="27">
        <f t="shared" si="15"/>
        <v>23667</v>
      </c>
      <c r="H40" s="27">
        <f t="shared" si="15"/>
        <v>15433</v>
      </c>
      <c r="I40" s="27">
        <f t="shared" si="15"/>
        <v>0</v>
      </c>
      <c r="J40" s="27">
        <f t="shared" si="15"/>
        <v>0</v>
      </c>
      <c r="K40" s="27">
        <f t="shared" si="15"/>
        <v>0</v>
      </c>
      <c r="L40" s="27">
        <f t="shared" si="15"/>
        <v>0</v>
      </c>
      <c r="M40" s="27">
        <f t="shared" si="15"/>
        <v>0</v>
      </c>
      <c r="N40" s="27">
        <f t="shared" si="15"/>
        <v>0</v>
      </c>
    </row>
    <row r="41" spans="2:14" x14ac:dyDescent="0.25">
      <c r="B41" s="27">
        <f t="shared" si="12"/>
        <v>26</v>
      </c>
      <c r="C41" s="36" t="str">
        <f t="shared" ref="C41:C64" ca="1" si="16">IF(OR(rNºdeCargos="",rVotantes="",C40="",B41=""),"",IF((MAX(OFFSET(rX,B41,3,1,COUNTA(OFFSET(rX,0,3,1,100))))-rFxUmbralVotos)&lt;0,"","-"))</f>
        <v>-</v>
      </c>
      <c r="D41" s="27">
        <f t="shared" ca="1" si="13"/>
        <v>95</v>
      </c>
      <c r="E41" s="27">
        <f t="shared" si="15"/>
        <v>40394</v>
      </c>
      <c r="F41" s="27">
        <f t="shared" si="15"/>
        <v>31053</v>
      </c>
      <c r="G41" s="27">
        <f t="shared" si="15"/>
        <v>22757</v>
      </c>
      <c r="H41" s="27">
        <f t="shared" si="15"/>
        <v>14839</v>
      </c>
      <c r="I41" s="27">
        <f t="shared" si="15"/>
        <v>0</v>
      </c>
      <c r="J41" s="27">
        <f t="shared" si="15"/>
        <v>0</v>
      </c>
      <c r="K41" s="27">
        <f t="shared" si="15"/>
        <v>0</v>
      </c>
      <c r="L41" s="27">
        <f t="shared" si="15"/>
        <v>0</v>
      </c>
      <c r="M41" s="27">
        <f t="shared" si="15"/>
        <v>0</v>
      </c>
      <c r="N41" s="27">
        <f t="shared" si="15"/>
        <v>0</v>
      </c>
    </row>
    <row r="42" spans="2:14" x14ac:dyDescent="0.25">
      <c r="B42" s="27">
        <f t="shared" si="12"/>
        <v>27</v>
      </c>
      <c r="C42" s="36" t="str">
        <f t="shared" ca="1" si="16"/>
        <v>-</v>
      </c>
      <c r="D42" s="27">
        <f t="shared" ca="1" si="13"/>
        <v>98</v>
      </c>
      <c r="E42" s="27">
        <f t="shared" si="15"/>
        <v>38898</v>
      </c>
      <c r="F42" s="27">
        <f t="shared" si="15"/>
        <v>29903</v>
      </c>
      <c r="G42" s="27">
        <f t="shared" si="15"/>
        <v>21914</v>
      </c>
      <c r="H42" s="27">
        <f t="shared" si="15"/>
        <v>14290</v>
      </c>
      <c r="I42" s="27">
        <f t="shared" si="15"/>
        <v>0</v>
      </c>
      <c r="J42" s="27">
        <f t="shared" si="15"/>
        <v>0</v>
      </c>
      <c r="K42" s="27">
        <f t="shared" si="15"/>
        <v>0</v>
      </c>
      <c r="L42" s="27">
        <f t="shared" si="15"/>
        <v>0</v>
      </c>
      <c r="M42" s="27">
        <f t="shared" si="15"/>
        <v>0</v>
      </c>
      <c r="N42" s="27">
        <f t="shared" si="15"/>
        <v>0</v>
      </c>
    </row>
    <row r="43" spans="2:14" x14ac:dyDescent="0.25">
      <c r="B43" s="27">
        <f t="shared" si="12"/>
        <v>28</v>
      </c>
      <c r="C43" s="36" t="str">
        <f t="shared" ca="1" si="16"/>
        <v>-</v>
      </c>
      <c r="D43" s="27">
        <f t="shared" ca="1" si="13"/>
        <v>100</v>
      </c>
      <c r="E43" s="27">
        <f t="shared" si="15"/>
        <v>37509</v>
      </c>
      <c r="F43" s="27">
        <f t="shared" si="15"/>
        <v>28835</v>
      </c>
      <c r="G43" s="27">
        <f t="shared" si="15"/>
        <v>21132</v>
      </c>
      <c r="H43" s="27">
        <f t="shared" si="15"/>
        <v>13779</v>
      </c>
      <c r="I43" s="27">
        <f t="shared" si="15"/>
        <v>0</v>
      </c>
      <c r="J43" s="27">
        <f t="shared" si="15"/>
        <v>0</v>
      </c>
      <c r="K43" s="27">
        <f t="shared" si="15"/>
        <v>0</v>
      </c>
      <c r="L43" s="27">
        <f t="shared" si="15"/>
        <v>0</v>
      </c>
      <c r="M43" s="27">
        <f t="shared" si="15"/>
        <v>0</v>
      </c>
      <c r="N43" s="27">
        <f t="shared" si="15"/>
        <v>0</v>
      </c>
    </row>
    <row r="44" spans="2:14" x14ac:dyDescent="0.25">
      <c r="B44" s="27">
        <f t="shared" si="12"/>
        <v>29</v>
      </c>
      <c r="C44" s="36" t="str">
        <f t="shared" ca="1" si="16"/>
        <v>-</v>
      </c>
      <c r="D44" s="27">
        <f t="shared" ca="1" si="13"/>
        <v>102</v>
      </c>
      <c r="E44" s="27">
        <f t="shared" si="15"/>
        <v>36215</v>
      </c>
      <c r="F44" s="27">
        <f t="shared" si="15"/>
        <v>27840</v>
      </c>
      <c r="G44" s="27">
        <f t="shared" si="15"/>
        <v>20403</v>
      </c>
      <c r="H44" s="27">
        <f t="shared" si="15"/>
        <v>13304</v>
      </c>
      <c r="I44" s="27">
        <f t="shared" si="15"/>
        <v>0</v>
      </c>
      <c r="J44" s="27">
        <f t="shared" si="15"/>
        <v>0</v>
      </c>
      <c r="K44" s="27">
        <f t="shared" si="15"/>
        <v>0</v>
      </c>
      <c r="L44" s="27">
        <f t="shared" si="15"/>
        <v>0</v>
      </c>
      <c r="M44" s="27">
        <f t="shared" si="15"/>
        <v>0</v>
      </c>
      <c r="N44" s="27">
        <f t="shared" si="15"/>
        <v>0</v>
      </c>
    </row>
    <row r="45" spans="2:14" x14ac:dyDescent="0.25">
      <c r="B45" s="27">
        <f t="shared" si="12"/>
        <v>30</v>
      </c>
      <c r="C45" s="36" t="str">
        <f t="shared" ca="1" si="16"/>
        <v>-</v>
      </c>
      <c r="D45" s="27">
        <f t="shared" ca="1" si="13"/>
        <v>104</v>
      </c>
      <c r="E45" s="27">
        <f t="shared" si="15"/>
        <v>35008</v>
      </c>
      <c r="F45" s="27">
        <f t="shared" si="15"/>
        <v>26912</v>
      </c>
      <c r="G45" s="27">
        <f t="shared" si="15"/>
        <v>19723</v>
      </c>
      <c r="H45" s="27">
        <f t="shared" si="15"/>
        <v>12861</v>
      </c>
      <c r="I45" s="27">
        <f t="shared" si="15"/>
        <v>0</v>
      </c>
      <c r="J45" s="27">
        <f t="shared" si="15"/>
        <v>0</v>
      </c>
      <c r="K45" s="27">
        <f t="shared" si="15"/>
        <v>0</v>
      </c>
      <c r="L45" s="27">
        <f t="shared" si="15"/>
        <v>0</v>
      </c>
      <c r="M45" s="27">
        <f t="shared" si="15"/>
        <v>0</v>
      </c>
      <c r="N45" s="27">
        <f t="shared" si="15"/>
        <v>0</v>
      </c>
    </row>
    <row r="46" spans="2:14" x14ac:dyDescent="0.25">
      <c r="B46" s="27">
        <f t="shared" si="12"/>
        <v>31</v>
      </c>
      <c r="C46" s="36" t="str">
        <f t="shared" ca="1" si="16"/>
        <v>-</v>
      </c>
      <c r="D46" s="27">
        <f t="shared" ca="1" si="13"/>
        <v>106</v>
      </c>
      <c r="E46" s="27">
        <f t="shared" si="15"/>
        <v>33879</v>
      </c>
      <c r="F46" s="27">
        <f t="shared" si="15"/>
        <v>26044</v>
      </c>
      <c r="G46" s="27">
        <f t="shared" si="15"/>
        <v>19087</v>
      </c>
      <c r="H46" s="27">
        <f t="shared" si="15"/>
        <v>12446</v>
      </c>
      <c r="I46" s="27">
        <f t="shared" si="15"/>
        <v>0</v>
      </c>
      <c r="J46" s="27">
        <f t="shared" si="15"/>
        <v>0</v>
      </c>
      <c r="K46" s="27">
        <f t="shared" si="15"/>
        <v>0</v>
      </c>
      <c r="L46" s="27">
        <f t="shared" si="15"/>
        <v>0</v>
      </c>
      <c r="M46" s="27">
        <f t="shared" si="15"/>
        <v>0</v>
      </c>
      <c r="N46" s="27">
        <f t="shared" si="15"/>
        <v>0</v>
      </c>
    </row>
    <row r="47" spans="2:14" x14ac:dyDescent="0.25">
      <c r="B47" s="27">
        <f t="shared" si="12"/>
        <v>32</v>
      </c>
      <c r="C47" s="36" t="str">
        <f t="shared" ca="1" si="16"/>
        <v>-</v>
      </c>
      <c r="D47" s="27">
        <f t="shared" ca="1" si="13"/>
        <v>108</v>
      </c>
      <c r="E47" s="27">
        <f t="shared" si="15"/>
        <v>32820</v>
      </c>
      <c r="F47" s="27">
        <f t="shared" si="15"/>
        <v>25230</v>
      </c>
      <c r="G47" s="27">
        <f t="shared" si="15"/>
        <v>18490</v>
      </c>
      <c r="H47" s="27">
        <f t="shared" si="15"/>
        <v>12057</v>
      </c>
      <c r="I47" s="27">
        <f t="shared" si="15"/>
        <v>0</v>
      </c>
      <c r="J47" s="27">
        <f t="shared" si="15"/>
        <v>0</v>
      </c>
      <c r="K47" s="27">
        <f t="shared" si="15"/>
        <v>0</v>
      </c>
      <c r="L47" s="27">
        <f t="shared" si="15"/>
        <v>0</v>
      </c>
      <c r="M47" s="27">
        <f t="shared" si="15"/>
        <v>0</v>
      </c>
      <c r="N47" s="27">
        <f t="shared" si="15"/>
        <v>0</v>
      </c>
    </row>
    <row r="48" spans="2:14" x14ac:dyDescent="0.25">
      <c r="B48" s="27">
        <f t="shared" si="12"/>
        <v>33</v>
      </c>
      <c r="C48" s="36" t="str">
        <f t="shared" ca="1" si="16"/>
        <v>-</v>
      </c>
      <c r="D48" s="27">
        <f t="shared" ca="1" si="13"/>
        <v>110</v>
      </c>
      <c r="E48" s="27">
        <f t="shared" si="15"/>
        <v>31825</v>
      </c>
      <c r="F48" s="27">
        <f t="shared" si="15"/>
        <v>24466</v>
      </c>
      <c r="G48" s="27">
        <f t="shared" si="15"/>
        <v>17930</v>
      </c>
      <c r="H48" s="27">
        <f t="shared" si="15"/>
        <v>11692</v>
      </c>
      <c r="I48" s="27">
        <f t="shared" si="15"/>
        <v>0</v>
      </c>
      <c r="J48" s="27">
        <f t="shared" si="15"/>
        <v>0</v>
      </c>
      <c r="K48" s="27">
        <f t="shared" si="15"/>
        <v>0</v>
      </c>
      <c r="L48" s="27">
        <f t="shared" si="15"/>
        <v>0</v>
      </c>
      <c r="M48" s="27">
        <f t="shared" si="15"/>
        <v>0</v>
      </c>
      <c r="N48" s="27">
        <f t="shared" si="15"/>
        <v>0</v>
      </c>
    </row>
    <row r="49" spans="2:14" x14ac:dyDescent="0.25">
      <c r="B49" s="27">
        <f t="shared" si="12"/>
        <v>34</v>
      </c>
      <c r="C49" s="36" t="str">
        <f t="shared" ca="1" si="16"/>
        <v>-</v>
      </c>
      <c r="D49" s="27">
        <f t="shared" ca="1" si="13"/>
        <v>112</v>
      </c>
      <c r="E49" s="27">
        <f t="shared" si="15"/>
        <v>30889</v>
      </c>
      <c r="F49" s="27">
        <f t="shared" si="15"/>
        <v>23746</v>
      </c>
      <c r="G49" s="27">
        <f t="shared" si="15"/>
        <v>17402</v>
      </c>
      <c r="H49" s="27">
        <f t="shared" si="15"/>
        <v>11348</v>
      </c>
      <c r="I49" s="27">
        <f t="shared" si="15"/>
        <v>0</v>
      </c>
      <c r="J49" s="27">
        <f t="shared" si="15"/>
        <v>0</v>
      </c>
      <c r="K49" s="27">
        <f t="shared" si="15"/>
        <v>0</v>
      </c>
      <c r="L49" s="27">
        <f t="shared" si="15"/>
        <v>0</v>
      </c>
      <c r="M49" s="27">
        <f t="shared" si="15"/>
        <v>0</v>
      </c>
      <c r="N49" s="27">
        <f t="shared" si="15"/>
        <v>0</v>
      </c>
    </row>
    <row r="50" spans="2:14" x14ac:dyDescent="0.25">
      <c r="B50" s="27">
        <f t="shared" si="12"/>
        <v>35</v>
      </c>
      <c r="C50" s="36" t="str">
        <f t="shared" ca="1" si="16"/>
        <v>-</v>
      </c>
      <c r="D50" s="27">
        <f t="shared" ca="1" si="13"/>
        <v>114</v>
      </c>
      <c r="E50" s="27">
        <f t="shared" ref="E50:N64" si="17">IF(AND(E$12&gt;=rUmbralPerc,$B50&lt;&gt;""),QUOTIENT(E$11,$B50),0)</f>
        <v>30007</v>
      </c>
      <c r="F50" s="27">
        <f t="shared" si="17"/>
        <v>23068</v>
      </c>
      <c r="G50" s="27">
        <f t="shared" si="17"/>
        <v>16905</v>
      </c>
      <c r="H50" s="27">
        <f t="shared" si="17"/>
        <v>11023</v>
      </c>
      <c r="I50" s="27">
        <f t="shared" si="17"/>
        <v>0</v>
      </c>
      <c r="J50" s="27">
        <f t="shared" si="17"/>
        <v>0</v>
      </c>
      <c r="K50" s="27">
        <f t="shared" si="17"/>
        <v>0</v>
      </c>
      <c r="L50" s="27">
        <f t="shared" si="17"/>
        <v>0</v>
      </c>
      <c r="M50" s="27">
        <f t="shared" si="17"/>
        <v>0</v>
      </c>
      <c r="N50" s="27">
        <f t="shared" si="17"/>
        <v>0</v>
      </c>
    </row>
    <row r="51" spans="2:14" x14ac:dyDescent="0.25">
      <c r="B51" s="27">
        <f t="shared" si="12"/>
        <v>36</v>
      </c>
      <c r="C51" s="36" t="str">
        <f t="shared" ca="1" si="16"/>
        <v>-</v>
      </c>
      <c r="D51" s="27">
        <f t="shared" ca="1" si="13"/>
        <v>116</v>
      </c>
      <c r="E51" s="27">
        <f t="shared" si="17"/>
        <v>29173</v>
      </c>
      <c r="F51" s="27">
        <f t="shared" si="17"/>
        <v>22427</v>
      </c>
      <c r="G51" s="27">
        <f t="shared" si="17"/>
        <v>16436</v>
      </c>
      <c r="H51" s="27">
        <f t="shared" si="17"/>
        <v>10717</v>
      </c>
      <c r="I51" s="27">
        <f t="shared" si="17"/>
        <v>0</v>
      </c>
      <c r="J51" s="27">
        <f t="shared" si="17"/>
        <v>0</v>
      </c>
      <c r="K51" s="27">
        <f t="shared" si="17"/>
        <v>0</v>
      </c>
      <c r="L51" s="27">
        <f t="shared" si="17"/>
        <v>0</v>
      </c>
      <c r="M51" s="27">
        <f t="shared" si="17"/>
        <v>0</v>
      </c>
      <c r="N51" s="27">
        <f t="shared" si="17"/>
        <v>0</v>
      </c>
    </row>
    <row r="52" spans="2:14" x14ac:dyDescent="0.25">
      <c r="B52" s="27">
        <f t="shared" si="12"/>
        <v>37</v>
      </c>
      <c r="C52" s="36" t="str">
        <f t="shared" ca="1" si="16"/>
        <v>-</v>
      </c>
      <c r="D52" s="27">
        <f t="shared" ca="1" si="13"/>
        <v>118</v>
      </c>
      <c r="E52" s="27">
        <f t="shared" si="17"/>
        <v>28385</v>
      </c>
      <c r="F52" s="27">
        <f t="shared" si="17"/>
        <v>21821</v>
      </c>
      <c r="G52" s="27">
        <f t="shared" si="17"/>
        <v>15991</v>
      </c>
      <c r="H52" s="27">
        <f t="shared" si="17"/>
        <v>10428</v>
      </c>
      <c r="I52" s="27">
        <f t="shared" si="17"/>
        <v>0</v>
      </c>
      <c r="J52" s="27">
        <f t="shared" si="17"/>
        <v>0</v>
      </c>
      <c r="K52" s="27">
        <f t="shared" si="17"/>
        <v>0</v>
      </c>
      <c r="L52" s="27">
        <f t="shared" si="17"/>
        <v>0</v>
      </c>
      <c r="M52" s="27">
        <f t="shared" si="17"/>
        <v>0</v>
      </c>
      <c r="N52" s="27">
        <f t="shared" si="17"/>
        <v>0</v>
      </c>
    </row>
    <row r="53" spans="2:14" x14ac:dyDescent="0.25">
      <c r="B53" s="27">
        <f t="shared" si="12"/>
        <v>38</v>
      </c>
      <c r="C53" s="36" t="str">
        <f t="shared" ca="1" si="16"/>
        <v>-</v>
      </c>
      <c r="D53" s="27">
        <f t="shared" ca="1" si="13"/>
        <v>119</v>
      </c>
      <c r="E53" s="27">
        <f t="shared" si="17"/>
        <v>27638</v>
      </c>
      <c r="F53" s="27">
        <f t="shared" si="17"/>
        <v>21246</v>
      </c>
      <c r="G53" s="27">
        <f t="shared" si="17"/>
        <v>15570</v>
      </c>
      <c r="H53" s="27">
        <f t="shared" si="17"/>
        <v>10153</v>
      </c>
      <c r="I53" s="27">
        <f t="shared" si="17"/>
        <v>0</v>
      </c>
      <c r="J53" s="27">
        <f t="shared" si="17"/>
        <v>0</v>
      </c>
      <c r="K53" s="27">
        <f t="shared" si="17"/>
        <v>0</v>
      </c>
      <c r="L53" s="27">
        <f t="shared" si="17"/>
        <v>0</v>
      </c>
      <c r="M53" s="27">
        <f t="shared" si="17"/>
        <v>0</v>
      </c>
      <c r="N53" s="27">
        <f t="shared" si="17"/>
        <v>0</v>
      </c>
    </row>
    <row r="54" spans="2:14" x14ac:dyDescent="0.25">
      <c r="B54" s="27">
        <f t="shared" si="12"/>
        <v>39</v>
      </c>
      <c r="C54" s="36" t="str">
        <f t="shared" ca="1" si="16"/>
        <v>-</v>
      </c>
      <c r="D54" s="27">
        <f t="shared" ca="1" si="13"/>
        <v>120</v>
      </c>
      <c r="E54" s="27">
        <f t="shared" si="17"/>
        <v>26929</v>
      </c>
      <c r="F54" s="27">
        <f t="shared" si="17"/>
        <v>20702</v>
      </c>
      <c r="G54" s="27">
        <f t="shared" si="17"/>
        <v>15171</v>
      </c>
      <c r="H54" s="27">
        <f t="shared" si="17"/>
        <v>9893</v>
      </c>
      <c r="I54" s="27">
        <f t="shared" si="17"/>
        <v>0</v>
      </c>
      <c r="J54" s="27">
        <f t="shared" si="17"/>
        <v>0</v>
      </c>
      <c r="K54" s="27">
        <f t="shared" si="17"/>
        <v>0</v>
      </c>
      <c r="L54" s="27">
        <f t="shared" si="17"/>
        <v>0</v>
      </c>
      <c r="M54" s="27">
        <f t="shared" si="17"/>
        <v>0</v>
      </c>
      <c r="N54" s="27">
        <f t="shared" si="17"/>
        <v>0</v>
      </c>
    </row>
    <row r="55" spans="2:14" x14ac:dyDescent="0.25">
      <c r="B55" s="27">
        <f t="shared" si="12"/>
        <v>40</v>
      </c>
      <c r="C55" s="36" t="str">
        <f t="shared" ca="1" si="16"/>
        <v>-</v>
      </c>
      <c r="D55" s="27">
        <f t="shared" ca="1" si="13"/>
        <v>121</v>
      </c>
      <c r="E55" s="27">
        <f t="shared" si="17"/>
        <v>26256</v>
      </c>
      <c r="F55" s="27">
        <f t="shared" si="17"/>
        <v>20184</v>
      </c>
      <c r="G55" s="27">
        <f t="shared" si="17"/>
        <v>14792</v>
      </c>
      <c r="H55" s="27">
        <f t="shared" si="17"/>
        <v>9645</v>
      </c>
      <c r="I55" s="27">
        <f t="shared" si="17"/>
        <v>0</v>
      </c>
      <c r="J55" s="27">
        <f t="shared" si="17"/>
        <v>0</v>
      </c>
      <c r="K55" s="27">
        <f t="shared" si="17"/>
        <v>0</v>
      </c>
      <c r="L55" s="27">
        <f t="shared" si="17"/>
        <v>0</v>
      </c>
      <c r="M55" s="27">
        <f t="shared" si="17"/>
        <v>0</v>
      </c>
      <c r="N55" s="27">
        <f t="shared" si="17"/>
        <v>0</v>
      </c>
    </row>
    <row r="56" spans="2:14" x14ac:dyDescent="0.25">
      <c r="B56" s="27">
        <f t="shared" si="12"/>
        <v>41</v>
      </c>
      <c r="C56" s="36" t="str">
        <f t="shared" ca="1" si="16"/>
        <v>-</v>
      </c>
      <c r="D56" s="27">
        <f t="shared" ca="1" si="13"/>
        <v>122</v>
      </c>
      <c r="E56" s="27">
        <f t="shared" si="17"/>
        <v>25616</v>
      </c>
      <c r="F56" s="27">
        <f t="shared" si="17"/>
        <v>19692</v>
      </c>
      <c r="G56" s="27">
        <f t="shared" si="17"/>
        <v>14431</v>
      </c>
      <c r="H56" s="27">
        <f t="shared" si="17"/>
        <v>9410</v>
      </c>
      <c r="I56" s="27">
        <f t="shared" si="17"/>
        <v>0</v>
      </c>
      <c r="J56" s="27">
        <f t="shared" si="17"/>
        <v>0</v>
      </c>
      <c r="K56" s="27">
        <f t="shared" si="17"/>
        <v>0</v>
      </c>
      <c r="L56" s="27">
        <f t="shared" si="17"/>
        <v>0</v>
      </c>
      <c r="M56" s="27">
        <f t="shared" si="17"/>
        <v>0</v>
      </c>
      <c r="N56" s="27">
        <f t="shared" si="17"/>
        <v>0</v>
      </c>
    </row>
    <row r="57" spans="2:14" x14ac:dyDescent="0.25">
      <c r="B57" s="27">
        <f t="shared" si="12"/>
        <v>42</v>
      </c>
      <c r="C57" s="36" t="str">
        <f t="shared" ca="1" si="16"/>
        <v>-</v>
      </c>
      <c r="D57" s="27">
        <f t="shared" ca="1" si="13"/>
        <v>123</v>
      </c>
      <c r="E57" s="27">
        <f t="shared" si="17"/>
        <v>25006</v>
      </c>
      <c r="F57" s="27">
        <f t="shared" si="17"/>
        <v>19223</v>
      </c>
      <c r="G57" s="27">
        <f t="shared" si="17"/>
        <v>14088</v>
      </c>
      <c r="H57" s="27">
        <f t="shared" si="17"/>
        <v>9186</v>
      </c>
      <c r="I57" s="27">
        <f t="shared" si="17"/>
        <v>0</v>
      </c>
      <c r="J57" s="27">
        <f t="shared" si="17"/>
        <v>0</v>
      </c>
      <c r="K57" s="27">
        <f t="shared" si="17"/>
        <v>0</v>
      </c>
      <c r="L57" s="27">
        <f t="shared" si="17"/>
        <v>0</v>
      </c>
      <c r="M57" s="27">
        <f t="shared" si="17"/>
        <v>0</v>
      </c>
      <c r="N57" s="27">
        <f t="shared" si="17"/>
        <v>0</v>
      </c>
    </row>
    <row r="58" spans="2:14" x14ac:dyDescent="0.25">
      <c r="B58" s="27">
        <f t="shared" si="12"/>
        <v>43</v>
      </c>
      <c r="C58" s="36" t="str">
        <f t="shared" ca="1" si="16"/>
        <v>-</v>
      </c>
      <c r="D58" s="27">
        <f t="shared" ca="1" si="13"/>
        <v>124</v>
      </c>
      <c r="E58" s="27">
        <f t="shared" si="17"/>
        <v>24424</v>
      </c>
      <c r="F58" s="27">
        <f t="shared" si="17"/>
        <v>18776</v>
      </c>
      <c r="G58" s="27">
        <f t="shared" si="17"/>
        <v>13760</v>
      </c>
      <c r="H58" s="27">
        <f t="shared" si="17"/>
        <v>8972</v>
      </c>
      <c r="I58" s="27">
        <f t="shared" si="17"/>
        <v>0</v>
      </c>
      <c r="J58" s="27">
        <f t="shared" si="17"/>
        <v>0</v>
      </c>
      <c r="K58" s="27">
        <f t="shared" si="17"/>
        <v>0</v>
      </c>
      <c r="L58" s="27">
        <f t="shared" si="17"/>
        <v>0</v>
      </c>
      <c r="M58" s="27">
        <f t="shared" si="17"/>
        <v>0</v>
      </c>
      <c r="N58" s="27">
        <f t="shared" si="17"/>
        <v>0</v>
      </c>
    </row>
    <row r="59" spans="2:14" x14ac:dyDescent="0.25">
      <c r="B59" s="27">
        <f t="shared" si="12"/>
        <v>44</v>
      </c>
      <c r="C59" s="36" t="str">
        <f t="shared" ca="1" si="16"/>
        <v>-</v>
      </c>
      <c r="D59" s="27">
        <f t="shared" ca="1" si="13"/>
        <v>125</v>
      </c>
      <c r="E59" s="27">
        <f t="shared" si="17"/>
        <v>23869</v>
      </c>
      <c r="F59" s="27">
        <f t="shared" si="17"/>
        <v>18349</v>
      </c>
      <c r="G59" s="27">
        <f t="shared" si="17"/>
        <v>13447</v>
      </c>
      <c r="H59" s="27">
        <f t="shared" si="17"/>
        <v>8769</v>
      </c>
      <c r="I59" s="27">
        <f t="shared" si="17"/>
        <v>0</v>
      </c>
      <c r="J59" s="27">
        <f t="shared" si="17"/>
        <v>0</v>
      </c>
      <c r="K59" s="27">
        <f t="shared" si="17"/>
        <v>0</v>
      </c>
      <c r="L59" s="27">
        <f t="shared" si="17"/>
        <v>0</v>
      </c>
      <c r="M59" s="27">
        <f t="shared" si="17"/>
        <v>0</v>
      </c>
      <c r="N59" s="27">
        <f t="shared" si="17"/>
        <v>0</v>
      </c>
    </row>
    <row r="60" spans="2:14" x14ac:dyDescent="0.25">
      <c r="B60" s="27">
        <f t="shared" si="12"/>
        <v>45</v>
      </c>
      <c r="C60" s="36" t="str">
        <f t="shared" ca="1" si="16"/>
        <v>-</v>
      </c>
      <c r="D60" s="27">
        <f t="shared" ca="1" si="13"/>
        <v>126</v>
      </c>
      <c r="E60" s="27">
        <f t="shared" si="17"/>
        <v>23339</v>
      </c>
      <c r="F60" s="27">
        <f t="shared" si="17"/>
        <v>17941</v>
      </c>
      <c r="G60" s="27">
        <f t="shared" si="17"/>
        <v>13148</v>
      </c>
      <c r="H60" s="27">
        <f t="shared" si="17"/>
        <v>8574</v>
      </c>
      <c r="I60" s="27">
        <f t="shared" si="17"/>
        <v>0</v>
      </c>
      <c r="J60" s="27">
        <f t="shared" si="17"/>
        <v>0</v>
      </c>
      <c r="K60" s="27">
        <f t="shared" si="17"/>
        <v>0</v>
      </c>
      <c r="L60" s="27">
        <f t="shared" si="17"/>
        <v>0</v>
      </c>
      <c r="M60" s="27">
        <f t="shared" si="17"/>
        <v>0</v>
      </c>
      <c r="N60" s="27">
        <f t="shared" si="17"/>
        <v>0</v>
      </c>
    </row>
    <row r="61" spans="2:14" x14ac:dyDescent="0.25">
      <c r="B61" s="27">
        <f t="shared" si="12"/>
        <v>46</v>
      </c>
      <c r="C61" s="36" t="str">
        <f t="shared" ca="1" si="16"/>
        <v>-</v>
      </c>
      <c r="D61" s="27">
        <f t="shared" ca="1" si="13"/>
        <v>127</v>
      </c>
      <c r="E61" s="27">
        <f t="shared" si="17"/>
        <v>22831</v>
      </c>
      <c r="F61" s="27">
        <f t="shared" si="17"/>
        <v>17551</v>
      </c>
      <c r="G61" s="27">
        <f t="shared" si="17"/>
        <v>12862</v>
      </c>
      <c r="H61" s="27">
        <f t="shared" si="17"/>
        <v>8387</v>
      </c>
      <c r="I61" s="27">
        <f t="shared" si="17"/>
        <v>0</v>
      </c>
      <c r="J61" s="27">
        <f t="shared" si="17"/>
        <v>0</v>
      </c>
      <c r="K61" s="27">
        <f t="shared" si="17"/>
        <v>0</v>
      </c>
      <c r="L61" s="27">
        <f t="shared" si="17"/>
        <v>0</v>
      </c>
      <c r="M61" s="27">
        <f t="shared" si="17"/>
        <v>0</v>
      </c>
      <c r="N61" s="27">
        <f t="shared" si="17"/>
        <v>0</v>
      </c>
    </row>
    <row r="62" spans="2:14" x14ac:dyDescent="0.25">
      <c r="B62" s="27">
        <f t="shared" si="12"/>
        <v>47</v>
      </c>
      <c r="C62" s="36" t="str">
        <f t="shared" ca="1" si="16"/>
        <v>-</v>
      </c>
      <c r="D62" s="27">
        <f t="shared" ca="1" si="13"/>
        <v>128</v>
      </c>
      <c r="E62" s="27">
        <f t="shared" si="17"/>
        <v>22345</v>
      </c>
      <c r="F62" s="27">
        <f t="shared" si="17"/>
        <v>17178</v>
      </c>
      <c r="G62" s="27">
        <f t="shared" si="17"/>
        <v>12589</v>
      </c>
      <c r="H62" s="27">
        <f t="shared" si="17"/>
        <v>8209</v>
      </c>
      <c r="I62" s="27">
        <f t="shared" si="17"/>
        <v>0</v>
      </c>
      <c r="J62" s="27">
        <f t="shared" si="17"/>
        <v>0</v>
      </c>
      <c r="K62" s="27">
        <f t="shared" si="17"/>
        <v>0</v>
      </c>
      <c r="L62" s="27">
        <f t="shared" si="17"/>
        <v>0</v>
      </c>
      <c r="M62" s="27">
        <f t="shared" si="17"/>
        <v>0</v>
      </c>
      <c r="N62" s="27">
        <f t="shared" si="17"/>
        <v>0</v>
      </c>
    </row>
    <row r="63" spans="2:14" x14ac:dyDescent="0.25">
      <c r="B63" s="27">
        <f t="shared" si="12"/>
        <v>48</v>
      </c>
      <c r="C63" s="36" t="str">
        <f t="shared" ca="1" si="16"/>
        <v>-</v>
      </c>
      <c r="D63" s="27">
        <f t="shared" ca="1" si="13"/>
        <v>129</v>
      </c>
      <c r="E63" s="27">
        <f t="shared" si="17"/>
        <v>21880</v>
      </c>
      <c r="F63" s="27">
        <f t="shared" si="17"/>
        <v>16820</v>
      </c>
      <c r="G63" s="27">
        <f t="shared" si="17"/>
        <v>12327</v>
      </c>
      <c r="H63" s="27">
        <f t="shared" si="17"/>
        <v>8038</v>
      </c>
      <c r="I63" s="27">
        <f t="shared" si="17"/>
        <v>0</v>
      </c>
      <c r="J63" s="27">
        <f t="shared" si="17"/>
        <v>0</v>
      </c>
      <c r="K63" s="27">
        <f t="shared" si="17"/>
        <v>0</v>
      </c>
      <c r="L63" s="27">
        <f t="shared" si="17"/>
        <v>0</v>
      </c>
      <c r="M63" s="27">
        <f t="shared" si="17"/>
        <v>0</v>
      </c>
      <c r="N63" s="27">
        <f t="shared" si="17"/>
        <v>0</v>
      </c>
    </row>
    <row r="64" spans="2:14" x14ac:dyDescent="0.25">
      <c r="B64" s="27">
        <f t="shared" si="12"/>
        <v>49</v>
      </c>
      <c r="C64" s="36" t="str">
        <f t="shared" ca="1" si="16"/>
        <v/>
      </c>
      <c r="D64" s="27" t="str">
        <f t="shared" ca="1" si="13"/>
        <v/>
      </c>
      <c r="E64" s="27">
        <f t="shared" si="17"/>
        <v>21433</v>
      </c>
      <c r="F64" s="27">
        <f t="shared" si="17"/>
        <v>16477</v>
      </c>
      <c r="G64" s="27">
        <f t="shared" si="17"/>
        <v>12075</v>
      </c>
      <c r="H64" s="27">
        <f t="shared" si="17"/>
        <v>7874</v>
      </c>
      <c r="I64" s="27">
        <f t="shared" si="17"/>
        <v>0</v>
      </c>
      <c r="J64" s="27">
        <f t="shared" si="17"/>
        <v>0</v>
      </c>
      <c r="K64" s="27">
        <f t="shared" si="17"/>
        <v>0</v>
      </c>
      <c r="L64" s="27">
        <f t="shared" si="17"/>
        <v>0</v>
      </c>
      <c r="M64" s="27">
        <f t="shared" si="17"/>
        <v>0</v>
      </c>
      <c r="N64" s="27">
        <f t="shared" si="17"/>
        <v>0</v>
      </c>
    </row>
  </sheetData>
  <mergeCells count="3">
    <mergeCell ref="B5:B9"/>
    <mergeCell ref="D2:H2"/>
    <mergeCell ref="J2:N2"/>
  </mergeCells>
  <conditionalFormatting sqref="D6:E6">
    <cfRule type="expression" dxfId="22" priority="8" stopIfTrue="1">
      <formula>$E$6="SI"</formula>
    </cfRule>
  </conditionalFormatting>
  <conditionalFormatting sqref="E16:N64">
    <cfRule type="expression" dxfId="21" priority="6">
      <formula>AND(E16&gt;0,E16=LARGE(rDbCocientes,rNºdeCargos+1))</formula>
    </cfRule>
    <cfRule type="expression" dxfId="20" priority="7">
      <formula>AND(E16&gt;0,E16&gt;=LARGE(rDbCocientes,rNºdeCargos))</formula>
    </cfRule>
  </conditionalFormatting>
  <conditionalFormatting sqref="B16:D64">
    <cfRule type="expression" dxfId="19" priority="4">
      <formula>AND($B16=MAX(rcFila),COUNTIF(rcX,"")=0)</formula>
    </cfRule>
  </conditionalFormatting>
  <conditionalFormatting sqref="D16:D64">
    <cfRule type="expression" dxfId="18" priority="5">
      <formula>$C16=""</formula>
    </cfRule>
  </conditionalFormatting>
  <conditionalFormatting sqref="A15:XFD15">
    <cfRule type="expression" dxfId="17" priority="1">
      <formula>A15&lt;&gt;""</formula>
    </cfRule>
  </conditionalFormatting>
  <conditionalFormatting sqref="E4">
    <cfRule type="expression" dxfId="16" priority="3">
      <formula>rNºdeCargos=""</formula>
    </cfRule>
  </conditionalFormatting>
  <conditionalFormatting sqref="E8">
    <cfRule type="expression" dxfId="15" priority="2">
      <formula>rVotantes=""</formula>
    </cfRule>
  </conditionalFormatting>
  <dataValidations count="4">
    <dataValidation type="whole" operator="greaterThanOrEqual" allowBlank="1" showInputMessage="1" showErrorMessage="1" sqref="E4" xr:uid="{00000000-0002-0000-0000-000001000000}">
      <formula1>1</formula1>
    </dataValidation>
    <dataValidation type="decimal" allowBlank="1" showInputMessage="1" showErrorMessage="1" sqref="E5 J5" xr:uid="{00000000-0002-0000-0000-000002000000}">
      <formula1>0</formula1>
      <formula2>100</formula2>
    </dataValidation>
    <dataValidation type="whole" operator="greaterThanOrEqual" allowBlank="1" showInputMessage="1" showErrorMessage="1" sqref="H4:H6" xr:uid="{00000000-0002-0000-0000-000003000000}">
      <formula1>0</formula1>
    </dataValidation>
    <dataValidation type="whole" operator="greaterThan" allowBlank="1" showInputMessage="1" showErrorMessage="1" sqref="E11:N11" xr:uid="{00000000-0002-0000-00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>
    <oddFooter>&amp;R&amp;"-,Negrita"&amp;14www.ExcelStars.com
ExcelStars@Gmail.com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0000"/>
    <pageSetUpPr fitToPage="1"/>
  </sheetPr>
  <dimension ref="A1:N48"/>
  <sheetViews>
    <sheetView zoomScale="95" zoomScaleNormal="95" workbookViewId="0">
      <pane ySplit="6" topLeftCell="A13" activePane="bottomLeft" state="frozen"/>
      <selection pane="bottomLeft" activeCell="M44" sqref="M44"/>
    </sheetView>
  </sheetViews>
  <sheetFormatPr defaultColWidth="9" defaultRowHeight="14.4" x14ac:dyDescent="0.25"/>
  <cols>
    <col min="1" max="1" width="3.59765625" style="2" customWidth="1"/>
    <col min="2" max="14" width="9" style="2"/>
    <col min="15" max="15" width="3.59765625" style="2" customWidth="1"/>
    <col min="16" max="16384" width="9" style="2"/>
  </cols>
  <sheetData>
    <row r="1" spans="2:14" ht="5.0999999999999996" customHeight="1" x14ac:dyDescent="0.25"/>
    <row r="2" spans="2:14" x14ac:dyDescent="0.25">
      <c r="B2" s="48"/>
    </row>
    <row r="3" spans="2:14" x14ac:dyDescent="0.25">
      <c r="B3" s="48"/>
      <c r="D3" s="49" t="s">
        <v>1</v>
      </c>
      <c r="E3" s="50"/>
      <c r="F3" s="50"/>
      <c r="G3" s="50"/>
      <c r="H3" s="50"/>
      <c r="I3" s="50"/>
      <c r="J3" s="50"/>
      <c r="K3" s="50"/>
    </row>
    <row r="4" spans="2:14" x14ac:dyDescent="0.25">
      <c r="B4" s="48"/>
      <c r="D4" s="50"/>
      <c r="E4" s="50"/>
      <c r="F4" s="50"/>
      <c r="G4" s="50"/>
      <c r="H4" s="50"/>
      <c r="I4" s="50"/>
      <c r="J4" s="50"/>
      <c r="K4" s="50"/>
    </row>
    <row r="5" spans="2:14" x14ac:dyDescent="0.25">
      <c r="B5" s="48"/>
    </row>
    <row r="6" spans="2:14" ht="5.0999999999999996" customHeight="1" x14ac:dyDescent="0.25"/>
    <row r="7" spans="2:14" x14ac:dyDescent="0.25">
      <c r="B7" s="2" t="s">
        <v>12</v>
      </c>
    </row>
    <row r="8" spans="2:14" x14ac:dyDescent="0.25">
      <c r="B8" s="25" t="s">
        <v>13</v>
      </c>
    </row>
    <row r="9" spans="2:14" x14ac:dyDescent="0.25">
      <c r="B9" s="25" t="s">
        <v>14</v>
      </c>
    </row>
    <row r="11" spans="2:14" x14ac:dyDescent="0.25">
      <c r="B11" s="2" t="s">
        <v>15</v>
      </c>
    </row>
    <row r="12" spans="2:14" x14ac:dyDescent="0.25">
      <c r="B12" s="57" t="s">
        <v>25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2:14" x14ac:dyDescent="0.25">
      <c r="B13" s="57" t="s">
        <v>26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spans="2:14" x14ac:dyDescent="0.25">
      <c r="B14" s="57" t="s">
        <v>27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2:14" x14ac:dyDescent="0.25">
      <c r="B15" s="57" t="s">
        <v>28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</row>
    <row r="16" spans="2:14" ht="5.0999999999999996" customHeight="1" x14ac:dyDescent="0.25">
      <c r="C16" s="3"/>
    </row>
    <row r="17" spans="1:14" x14ac:dyDescent="0.25">
      <c r="B17" s="2" t="s">
        <v>30</v>
      </c>
      <c r="C17" s="3"/>
    </row>
    <row r="18" spans="1:14" x14ac:dyDescent="0.25">
      <c r="B18" s="25" t="s">
        <v>31</v>
      </c>
    </row>
    <row r="19" spans="1:14" x14ac:dyDescent="0.25">
      <c r="B19" s="25" t="s">
        <v>32</v>
      </c>
    </row>
    <row r="20" spans="1:14" ht="5.0999999999999996" customHeight="1" x14ac:dyDescent="0.25"/>
    <row r="21" spans="1:14" x14ac:dyDescent="0.25">
      <c r="B21" s="51" t="s">
        <v>17</v>
      </c>
      <c r="C21" s="52"/>
      <c r="D21" s="52"/>
      <c r="E21" s="52"/>
      <c r="F21" s="52"/>
      <c r="G21" s="53"/>
    </row>
    <row r="22" spans="1:14" x14ac:dyDescent="0.25">
      <c r="B22" s="54"/>
      <c r="C22" s="55"/>
      <c r="D22" s="55"/>
      <c r="E22" s="55"/>
      <c r="F22" s="55"/>
      <c r="G22" s="56"/>
      <c r="I22" s="2" t="s">
        <v>40</v>
      </c>
    </row>
    <row r="23" spans="1:14" ht="5.0999999999999996" customHeight="1" x14ac:dyDescent="0.25"/>
    <row r="24" spans="1:14" x14ac:dyDescent="0.25">
      <c r="B24" s="2" t="s">
        <v>22</v>
      </c>
    </row>
    <row r="25" spans="1:14" x14ac:dyDescent="0.25">
      <c r="B25" s="57" t="str">
        <f ca="1">HYPERLINK("#" &amp;MID(CELL("filename",rXX),FIND("]",CELL("filename",rXX))+1,31)&amp;"!rRowGrupos","Los Nombres de los partidos, o añade más partidos, tantos como necesites.")</f>
        <v>Los Nombres de los partidos, o añade más partidos, tantos como necesites.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spans="1:14" x14ac:dyDescent="0.25">
      <c r="B26" s="57" t="str">
        <f ca="1">HYPERLINK("#" &amp;MID(CELL("filename",rXX),FIND("]",CELL("filename",rXX))+1,31)&amp;"!rRowNºVotos","Los VOTOS obtenidos por cada partido.")</f>
        <v>Los VOTOS obtenidos por cada partido.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</row>
    <row r="27" spans="1:14" x14ac:dyDescent="0.25">
      <c r="A27" s="41"/>
      <c r="B27" s="57" t="s">
        <v>59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</row>
    <row r="28" spans="1:14" x14ac:dyDescent="0.25">
      <c r="A28" s="41"/>
      <c r="B28" s="57" t="s">
        <v>23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</row>
    <row r="29" spans="1:14" x14ac:dyDescent="0.25">
      <c r="A29" s="41"/>
      <c r="B29" s="57" t="s">
        <v>24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</row>
    <row r="30" spans="1:14" x14ac:dyDescent="0.25">
      <c r="B30" s="25"/>
    </row>
    <row r="31" spans="1:14" x14ac:dyDescent="0.25">
      <c r="B31" s="2" t="s">
        <v>41</v>
      </c>
    </row>
    <row r="33" spans="2:7" x14ac:dyDescent="0.25">
      <c r="C33" s="2" t="s">
        <v>2</v>
      </c>
    </row>
    <row r="34" spans="2:7" x14ac:dyDescent="0.25">
      <c r="F34" s="2" t="str">
        <f ca="1">MID(CELL("filename",rOtros),FIND("]",CELL("filename",rOtros))+1,255) &amp; "!" &amp; ADDRESS(ROW(rOtros),COLUMN(rOtros))</f>
        <v>Madrid!$M$15</v>
      </c>
      <c r="G34" s="2" t="str">
        <f ca="1">MID(CELL("filename",rOtros),FIND("]",CELL("filename",rOtros))+1,255)</f>
        <v>Madrid</v>
      </c>
    </row>
    <row r="36" spans="2:7" x14ac:dyDescent="0.25">
      <c r="B36" s="40" t="str">
        <f ca="1">HYPERLINK("#"&amp;MID(CELL("filename",rOtros),FIND("]",CELL("filename",rOtros))+1,255)&amp;"!"&amp;(ADDRESS(ROW(OFFSET([0]!rX,0,(2+MATCH("Otros",[0]!rRowGrupos,0)),1,1)),COLUMN(OFFSET([0]!rX,0,(2+MATCH("Otros",[0]!rRowGrupos,0)),1,1)),4)),"Dentro del Grupo OTROS, he incluido:")</f>
        <v>Dentro del Grupo OTROS, he incluido:</v>
      </c>
    </row>
    <row r="37" spans="2:7" x14ac:dyDescent="0.25">
      <c r="B37" s="33">
        <v>6037</v>
      </c>
      <c r="C37" s="31" t="s">
        <v>42</v>
      </c>
      <c r="D37" s="29"/>
      <c r="E37" s="29"/>
      <c r="F37" s="29"/>
      <c r="G37" s="29"/>
    </row>
    <row r="38" spans="2:7" x14ac:dyDescent="0.25">
      <c r="B38" s="34">
        <v>5550</v>
      </c>
      <c r="C38" s="32" t="s">
        <v>43</v>
      </c>
      <c r="D38" s="30"/>
      <c r="E38" s="30"/>
      <c r="F38" s="30"/>
      <c r="G38" s="30"/>
    </row>
    <row r="39" spans="2:7" x14ac:dyDescent="0.25">
      <c r="B39" s="34">
        <v>5442</v>
      </c>
      <c r="C39" s="32" t="s">
        <v>44</v>
      </c>
      <c r="D39" s="30"/>
      <c r="E39" s="30"/>
      <c r="F39" s="30"/>
      <c r="G39" s="30"/>
    </row>
    <row r="40" spans="2:7" x14ac:dyDescent="0.25">
      <c r="B40" s="34">
        <v>4138</v>
      </c>
      <c r="C40" s="32" t="s">
        <v>45</v>
      </c>
      <c r="D40" s="30"/>
      <c r="E40" s="30"/>
      <c r="F40" s="30"/>
      <c r="G40" s="30"/>
    </row>
    <row r="41" spans="2:7" x14ac:dyDescent="0.25">
      <c r="B41" s="34">
        <v>3460</v>
      </c>
      <c r="C41" s="32" t="s">
        <v>46</v>
      </c>
      <c r="D41" s="30"/>
      <c r="E41" s="30"/>
      <c r="F41" s="30"/>
      <c r="G41" s="30"/>
    </row>
    <row r="42" spans="2:7" x14ac:dyDescent="0.25">
      <c r="B42" s="34">
        <v>3196</v>
      </c>
      <c r="C42" s="32" t="s">
        <v>47</v>
      </c>
      <c r="D42" s="30"/>
      <c r="E42" s="30"/>
      <c r="F42" s="30"/>
      <c r="G42" s="30"/>
    </row>
    <row r="43" spans="2:7" x14ac:dyDescent="0.25">
      <c r="B43" s="34">
        <v>2747</v>
      </c>
      <c r="C43" s="32" t="s">
        <v>48</v>
      </c>
      <c r="D43" s="30"/>
      <c r="E43" s="30"/>
      <c r="F43" s="30"/>
      <c r="G43" s="30"/>
    </row>
    <row r="44" spans="2:7" x14ac:dyDescent="0.25">
      <c r="B44" s="34">
        <v>2552</v>
      </c>
      <c r="C44" s="32" t="s">
        <v>49</v>
      </c>
      <c r="D44" s="30"/>
      <c r="E44" s="30"/>
      <c r="F44" s="30"/>
      <c r="G44" s="30"/>
    </row>
    <row r="45" spans="2:7" x14ac:dyDescent="0.25">
      <c r="B45" s="34">
        <v>1860</v>
      </c>
      <c r="C45" s="32" t="s">
        <v>50</v>
      </c>
      <c r="D45" s="30"/>
      <c r="E45" s="30"/>
      <c r="F45" s="30"/>
      <c r="G45" s="30"/>
    </row>
    <row r="46" spans="2:7" x14ac:dyDescent="0.25">
      <c r="B46" s="34">
        <v>1755</v>
      </c>
      <c r="C46" s="32" t="s">
        <v>51</v>
      </c>
      <c r="D46" s="30"/>
      <c r="E46" s="30"/>
      <c r="F46" s="30"/>
      <c r="G46" s="30"/>
    </row>
    <row r="47" spans="2:7" x14ac:dyDescent="0.25">
      <c r="B47" s="34">
        <v>1378</v>
      </c>
      <c r="C47" s="32" t="s">
        <v>52</v>
      </c>
      <c r="D47" s="30"/>
      <c r="E47" s="30"/>
      <c r="F47" s="30"/>
      <c r="G47" s="30"/>
    </row>
    <row r="48" spans="2:7" x14ac:dyDescent="0.25">
      <c r="B48" s="35">
        <f>SUM(B37:B47)</f>
        <v>38115</v>
      </c>
    </row>
  </sheetData>
  <mergeCells count="12">
    <mergeCell ref="B27:N27"/>
    <mergeCell ref="B26:N26"/>
    <mergeCell ref="B25:N25"/>
    <mergeCell ref="B28:N28"/>
    <mergeCell ref="B29:N29"/>
    <mergeCell ref="B2:B5"/>
    <mergeCell ref="D3:K4"/>
    <mergeCell ref="B21:G22"/>
    <mergeCell ref="B13:N13"/>
    <mergeCell ref="B12:N12"/>
    <mergeCell ref="B14:N14"/>
    <mergeCell ref="B15:N15"/>
  </mergeCells>
  <hyperlinks>
    <hyperlink ref="B12" r:id="rId1" display="https://es.wikipedia.org/wiki/Sistema_d%27Hondt" xr:uid="{00000000-0004-0000-0100-000000000000}"/>
    <hyperlink ref="B13" r:id="rId2" display="https://es.wikipedia.org/wiki/Congreso_de_los_Diputados" xr:uid="{00000000-0004-0000-0100-000001000000}"/>
    <hyperlink ref="B14" r:id="rId3" display="https://es.wikipedia.org/wiki/Elecciones_generales_de_Espa%C3%B1a_de_2015" xr:uid="{00000000-0004-0000-0100-000002000000}"/>
    <hyperlink ref="B15" r:id="rId4" display="https://es.wikipedia.org/wiki/Cl%C3%A1usula_de_barrera" xr:uid="{00000000-0004-0000-0100-000003000000}"/>
    <hyperlink ref="B29" location="xVotantes" display="El censo, votos nulos, en blanco etc." xr:uid="{00000000-0004-0000-0100-000004000000}"/>
    <hyperlink ref="B28" location="xNºdeCargos" display="Los Cargos en juego, Diputados, concejales etc…" xr:uid="{00000000-0004-0000-0100-000005000000}"/>
    <hyperlink ref="B27" location="xUmbralPerc" display="El Umbral electoral, En España, la cláusula está situada en el 3% para las elecciones al Congreso de los Diputados y al 5% para las elecciones municipales" xr:uid="{00000000-0004-0000-0100-000006000000}"/>
    <hyperlink ref="B12:N12" r:id="rId5" display="Sistema d'Hondt" xr:uid="{00000000-0004-0000-0100-000007000000}"/>
    <hyperlink ref="B13:N13" r:id="rId6" display="Congreso de los Diputados" xr:uid="{00000000-0004-0000-0100-000008000000}"/>
    <hyperlink ref="B14:N14" r:id="rId7" display="Elecciones generales de España de 2015" xr:uid="{00000000-0004-0000-0100-000009000000}"/>
    <hyperlink ref="B15:N15" r:id="rId8" display="Cláusula de barrera" xr:uid="{00000000-0004-0000-0100-00000A000000}"/>
    <hyperlink ref="D3" r:id="rId9" xr:uid="{00000000-0004-0000-0100-00000B000000}"/>
    <hyperlink ref="B27:N27" location="rUmbralPerc" display="En España, el umbral electoral, está en el 3% para las elecciones al Congreso de los Diputados y en el 5% en las municipales y autonómicas" xr:uid="{00000000-0004-0000-0100-00000C000000}"/>
    <hyperlink ref="B28:N28" location="rXX" display="Los Cargos en juego, Diputados, concejales etc…" xr:uid="{00000000-0004-0000-0100-00000D000000}"/>
    <hyperlink ref="B29:N29" location="rCenso" display="El censo, votos nulos, en blanco etc." xr:uid="{00000000-0004-0000-0100-00000E000000}"/>
  </hyperlinks>
  <pageMargins left="0.39370078740157483" right="0.39370078740157483" top="0.98425196850393704" bottom="0.59055118110236227" header="0.39370078740157483" footer="0.39370078740157483"/>
  <pageSetup paperSize="9" scale="72" orientation="portrait" r:id="rId10"/>
  <headerFooter>
    <oddFooter>&amp;R&amp;"-,Bold"&amp;14www.ExcelStars.com
ExcelStars@Gmail.com</oddFooter>
  </headerFooter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Madrid</vt:lpstr>
      <vt:lpstr>AYUDA</vt:lpstr>
      <vt:lpstr>Madrid!Print_Titles</vt:lpstr>
      <vt:lpstr>rCenso</vt:lpstr>
      <vt:lpstr>rNºdeCargos</vt:lpstr>
      <vt:lpstr>rUmbralPerc</vt:lpstr>
      <vt:lpstr>rVotantes</vt:lpstr>
      <vt:lpstr>rVotosBlancos</vt:lpstr>
      <vt:lpstr>rVotosNulos</vt:lpstr>
      <vt:lpstr>rVotosVálidos</vt:lpstr>
      <vt:lpstr>rX</vt:lpstr>
      <vt:lpstr>rXX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Andoni</dc:creator>
  <cp:lastModifiedBy>Andoni</cp:lastModifiedBy>
  <cp:lastPrinted>2019-04-12T11:39:44Z</cp:lastPrinted>
  <dcterms:created xsi:type="dcterms:W3CDTF">2016-05-12T10:32:12Z</dcterms:created>
  <dcterms:modified xsi:type="dcterms:W3CDTF">2019-07-14T00:06:39Z</dcterms:modified>
</cp:coreProperties>
</file>